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T:\6. Zajednički poslovi\2025_Tehnički sektor - Povjerenstvo_Odjel Graditeljstva\02_Natječaji_POTRES\Natječaji\Selska cesta 116a\"/>
    </mc:Choice>
  </mc:AlternateContent>
  <xr:revisionPtr revIDLastSave="0" documentId="13_ncr:1_{B1920148-7C47-4046-81CC-639A068410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-bez cijena" sheetId="15" r:id="rId1"/>
  </sheets>
  <externalReferences>
    <externalReference r:id="rId2"/>
  </externalReferences>
  <definedNames>
    <definedName name="BETONSKI_I_ARM.BET._RADOVI">#REF!</definedName>
    <definedName name="BETONSKI_I_ARM.BETONSKI_RADOVI">#REF!</definedName>
    <definedName name="BRAVARIJA_SKLONIŠTA">#REF!</definedName>
    <definedName name="CRNA_BRAVARIJA">#REF!</definedName>
    <definedName name="ČELIČNA_KONSTRUKCIJA">#REF!</definedName>
    <definedName name="DIMNJACI">#REF!</definedName>
    <definedName name="DIZALA">#REF!</definedName>
    <definedName name="FASADERSKI_RADOVI">#REF!</definedName>
    <definedName name="INOX_BRAVARIJA">#REF!</definedName>
    <definedName name="IZOLACIJE">#REF!</definedName>
    <definedName name="IZOLATERSKI_RADOVI">#REF!</definedName>
    <definedName name="KAMENARSKI_RADOVI">#REF!</definedName>
    <definedName name="KERAMIČARSKI_I_KAMENARSKI_RADOVI">'[1]Građevinski Splitska Banka'!#REF!</definedName>
    <definedName name="KERAMIČARSKI_RADOVI">#REF!</definedName>
    <definedName name="KROVOPOKRIVAČKI_RADOVI">#REF!</definedName>
    <definedName name="LIMARSKI_RADOVI">#REF!</definedName>
    <definedName name="NEHRĐAJUĆA_BRAVARIJA">#REF!</definedName>
    <definedName name="OSTALI_RADOVI">#REF!</definedName>
    <definedName name="PILOTI">#REF!</definedName>
    <definedName name="PODOVI">#REF!</definedName>
    <definedName name="PREGRADNE_STIJENE">#REF!</definedName>
    <definedName name="PROTUPOŽARNA_BRAVARIJA">#REF!</definedName>
    <definedName name="R_E_K_A_P_I_T_U_L_A_C_I_J_A">#REF!</definedName>
    <definedName name="RTG_BRAVARIJA">#REF!</definedName>
    <definedName name="RUŠENJA">#REF!</definedName>
    <definedName name="RUŠENJA_I_PRILAGODBE_GRAĐEVINSKIH_ELEMENATA_POSTOJEĆIH_GRAĐEVINA">#REF!</definedName>
    <definedName name="SOBOSLIKARSKI_RADOVI">#REF!</definedName>
    <definedName name="SPUŠTENI_STROPOVI">#REF!</definedName>
    <definedName name="STOLARSKI_RADOVI">#REF!</definedName>
    <definedName name="UKLANJANJE_OBJEKATA_I_IZGRADNJA_PRIVREMENE_SAOBRAČAJNICE">#REF!</definedName>
    <definedName name="UNUTARNJA_ALUMINIJSKA__BRAVARIJA">#REF!</definedName>
    <definedName name="UNUTARNJA_ALUMINIJSKA_BRAVARIJA">#REF!</definedName>
    <definedName name="VANJSKA_ALUMINIJSKA__BRAVARIJA">#REF!</definedName>
    <definedName name="VANJSKA_ALUMINIJSKA_BRAVARIJA">#REF!</definedName>
    <definedName name="ZEMLJANI_RADOVI">#REF!</definedName>
    <definedName name="ZIDARSKI_RADOVI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3" i="15" l="1"/>
  <c r="D141" i="15"/>
  <c r="D138" i="15"/>
  <c r="D187" i="15"/>
  <c r="F187" i="15" s="1"/>
  <c r="A189" i="15"/>
  <c r="F185" i="15"/>
  <c r="D149" i="15"/>
  <c r="D133" i="15"/>
  <c r="F189" i="15" l="1"/>
  <c r="D139" i="15"/>
  <c r="F139" i="15" s="1"/>
  <c r="F138" i="15"/>
  <c r="D137" i="15"/>
  <c r="D136" i="15"/>
  <c r="F136" i="15" s="1"/>
  <c r="F190" i="15" l="1"/>
  <c r="F192" i="15" s="1"/>
  <c r="F137" i="15"/>
  <c r="D129" i="15"/>
  <c r="D125" i="15"/>
  <c r="D127" i="15" s="1"/>
  <c r="D31" i="15"/>
  <c r="D29" i="15"/>
  <c r="D113" i="15"/>
  <c r="F113" i="15" s="1"/>
  <c r="D25" i="15"/>
  <c r="D23" i="15"/>
  <c r="F23" i="15" s="1"/>
  <c r="D22" i="15"/>
  <c r="F22" i="15" s="1"/>
  <c r="D21" i="15"/>
  <c r="F21" i="15" s="1"/>
  <c r="D110" i="15"/>
  <c r="D109" i="15"/>
  <c r="F109" i="15" s="1"/>
  <c r="D106" i="15"/>
  <c r="F106" i="15" s="1"/>
  <c r="D102" i="15"/>
  <c r="D61" i="15"/>
  <c r="D98" i="15"/>
  <c r="F97" i="15"/>
  <c r="A168" i="15"/>
  <c r="D88" i="15"/>
  <c r="D86" i="15"/>
  <c r="D87" i="15" s="1"/>
  <c r="D83" i="15"/>
  <c r="D82" i="15"/>
  <c r="D81" i="15"/>
  <c r="F80" i="15"/>
  <c r="D78" i="15"/>
  <c r="F77" i="15"/>
  <c r="D58" i="15"/>
  <c r="F58" i="15" s="1"/>
  <c r="F85" i="15"/>
  <c r="D75" i="15"/>
  <c r="D74" i="15"/>
  <c r="D73" i="15"/>
  <c r="F72" i="15"/>
  <c r="D70" i="15"/>
  <c r="D69" i="15"/>
  <c r="D68" i="15"/>
  <c r="F67" i="15"/>
  <c r="D63" i="15"/>
  <c r="D64" i="15"/>
  <c r="F18" i="15"/>
  <c r="F56" i="15"/>
  <c r="A90" i="15"/>
  <c r="F60" i="15"/>
  <c r="F54" i="15"/>
  <c r="F16" i="15"/>
  <c r="F44" i="15"/>
  <c r="F14" i="15"/>
  <c r="F46" i="15"/>
  <c r="D160" i="15" l="1"/>
  <c r="D158" i="15"/>
  <c r="D115" i="15"/>
  <c r="F90" i="15"/>
  <c r="F168" i="15" s="1"/>
  <c r="F158" i="15" l="1"/>
  <c r="F42" i="15"/>
  <c r="F34" i="15"/>
  <c r="F12" i="15"/>
  <c r="F10" i="15"/>
  <c r="F160" i="15"/>
  <c r="F36" i="15" l="1"/>
  <c r="F162" i="15"/>
  <c r="F171" i="15" s="1"/>
  <c r="F48" i="15"/>
  <c r="F167" i="15" s="1"/>
  <c r="F110" i="15"/>
  <c r="A162" i="15"/>
  <c r="A171" i="15" s="1"/>
  <c r="A152" i="15"/>
  <c r="A170" i="15" s="1"/>
  <c r="A48" i="15"/>
  <c r="A167" i="15" s="1"/>
  <c r="I430" i="15" l="1"/>
  <c r="I424" i="15"/>
  <c r="I379" i="15"/>
  <c r="H379" i="15" s="1"/>
  <c r="H370" i="15"/>
  <c r="I369" i="15"/>
  <c r="H369" i="15" s="1"/>
  <c r="H368" i="15"/>
  <c r="H317" i="15"/>
  <c r="I316" i="15"/>
  <c r="H316" i="15" s="1"/>
  <c r="H315" i="15"/>
  <c r="H314" i="15"/>
  <c r="H204" i="15"/>
  <c r="H202" i="15"/>
  <c r="A117" i="15"/>
  <c r="A169" i="15" s="1"/>
  <c r="A36" i="15"/>
  <c r="A166" i="15" s="1"/>
  <c r="F166" i="15" l="1"/>
  <c r="F152" i="15"/>
  <c r="F170" i="15" s="1"/>
  <c r="F116" i="15"/>
  <c r="F117" i="15" s="1"/>
  <c r="F169" i="15" l="1"/>
  <c r="F172" i="15" s="1"/>
  <c r="F173" i="15" s="1"/>
  <c r="F174" i="15" s="1"/>
  <c r="F176" i="15" s="1"/>
</calcChain>
</file>

<file path=xl/sharedStrings.xml><?xml version="1.0" encoding="utf-8"?>
<sst xmlns="http://schemas.openxmlformats.org/spreadsheetml/2006/main" count="232" uniqueCount="135">
  <si>
    <t>UKUPNO:</t>
  </si>
  <si>
    <t>SVEUKUPNO:</t>
  </si>
  <si>
    <t>Jedinica mjere            JM</t>
  </si>
  <si>
    <t>Količina           kol</t>
  </si>
  <si>
    <t>Jedinična cijena         JC</t>
  </si>
  <si>
    <t>Iznos</t>
  </si>
  <si>
    <t>1.3</t>
  </si>
  <si>
    <t>1.1</t>
  </si>
  <si>
    <t>PDV 25 %</t>
  </si>
  <si>
    <t>2.1</t>
  </si>
  <si>
    <t>3.1</t>
  </si>
  <si>
    <t>kg</t>
  </si>
  <si>
    <t>3.2</t>
  </si>
  <si>
    <t>komplet</t>
  </si>
  <si>
    <t>OPĆI UVJETI RADA KOJE TREBA UKALKULIRATI U JEDINIČNE CIJENE</t>
  </si>
  <si>
    <t>1.4</t>
  </si>
  <si>
    <t>1.5</t>
  </si>
  <si>
    <t>1.6</t>
  </si>
  <si>
    <t xml:space="preserve"> - KV</t>
  </si>
  <si>
    <t>h</t>
  </si>
  <si>
    <t>Razne pripomoći tijekom izvođenja radova. Odobrava nadzorni inženjer upisom u dnevnik.</t>
  </si>
  <si>
    <t>REKAPITULACIJA GRAĐEVINSKIH RADOVA</t>
  </si>
  <si>
    <t>3.3</t>
  </si>
  <si>
    <t>1.7</t>
  </si>
  <si>
    <t>1.8</t>
  </si>
  <si>
    <r>
      <t>m</t>
    </r>
    <r>
      <rPr>
        <vertAlign val="superscript"/>
        <sz val="10"/>
        <rFont val="Corbel"/>
        <family val="2"/>
        <charset val="238"/>
      </rPr>
      <t>2</t>
    </r>
  </si>
  <si>
    <t>1.9</t>
  </si>
  <si>
    <t>kom</t>
  </si>
  <si>
    <t xml:space="preserve">Zaštita svih prilaznih puteva, podova, namještaja i instalacija tijekom izvođenja radova, uklanjanje zaštite, čišćenje tijekom radova i temeljito čišćenje i odvoz otpadnog materijala na legalnu deponiju nakon izvođenja radova. U stavku uključiti i sve radove koji prethode ili koji se nastavljaju na postavljanje i uklanjanje zaštite (npr. pomicanje i / ili nošenje i deponiranje namještaja u krugu zgrade i sl.). </t>
  </si>
  <si>
    <r>
      <t>m</t>
    </r>
    <r>
      <rPr>
        <vertAlign val="superscript"/>
        <sz val="10"/>
        <rFont val="Corbel"/>
        <family val="2"/>
        <charset val="238"/>
      </rPr>
      <t>3</t>
    </r>
  </si>
  <si>
    <t>6. SOBOSLIKARSKI RADOVI</t>
  </si>
  <si>
    <t xml:space="preserve">Cijene moraju obuhvaćati i sve potrebne radove na gradilištu za potrebe izvedbe spojeva te sve vijke s podložnim pločicama , maticama  i sav spojni materijal. 
</t>
  </si>
  <si>
    <t xml:space="preserve"> - beton</t>
  </si>
  <si>
    <t xml:space="preserve"> - oplata</t>
  </si>
  <si>
    <t>4.1</t>
  </si>
  <si>
    <t>4.2</t>
  </si>
  <si>
    <t>4.3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</si>
  <si>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</si>
  <si>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</si>
  <si>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</si>
  <si>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</si>
  <si>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</si>
  <si>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</si>
  <si>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</si>
  <si>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</si>
  <si>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</si>
  <si>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1. PRIPREMNI I POMOĆNI RADOVI</t>
  </si>
  <si>
    <t>2. DIMNJACI</t>
  </si>
  <si>
    <t>2.2</t>
  </si>
  <si>
    <t>Uklanjanje opšava, postava letvi i pokrivanje krova na dijelu uklonjenih dimnjaka. U stavku uključena i nabava, dobava i ugradnja crijepa kao postojeći.</t>
  </si>
  <si>
    <t>Odvoz na legalnu deponiju ukupnog otpadnog materijala s gradilišta.</t>
  </si>
  <si>
    <t>Razgradnja dimnjaka do razine poda tavana.  Dimenzije dimnjaka su cca. 200x50x350 cm.</t>
  </si>
  <si>
    <t>3. STUBIŠTE</t>
  </si>
  <si>
    <t>Razgradnja postojećeg stubišta. Stubište je od armiranog betona (AB) tlocrtnih dimenzija cca. 150x1035 cm.</t>
  </si>
  <si>
    <t>Zatvaranje dimovoda na način da se u cijeloj vanjskoj dimenziji dimnjaka postavi pokrovna čelična ploča debljine 5 mm; S235JR.</t>
  </si>
  <si>
    <t xml:space="preserve"> - beton C25/30</t>
  </si>
  <si>
    <t>m3</t>
  </si>
  <si>
    <t>m2</t>
  </si>
  <si>
    <t>Izvođenje temelja stubišta (b/h=30/80).</t>
  </si>
  <si>
    <t>U stavku uključeno i zatrpavanje temelja.</t>
  </si>
  <si>
    <r>
      <t xml:space="preserve"> - armatura B500B-RA (± 3 </t>
    </r>
    <r>
      <rPr>
        <sz val="10"/>
        <rFont val="Symbol"/>
        <family val="1"/>
        <charset val="2"/>
      </rPr>
      <t xml:space="preserve">f </t>
    </r>
    <r>
      <rPr>
        <sz val="10"/>
        <rFont val="Corbel"/>
        <family val="2"/>
        <charset val="238"/>
      </rPr>
      <t xml:space="preserve">12 + 2 </t>
    </r>
    <r>
      <rPr>
        <sz val="10"/>
        <rFont val="Symbol"/>
        <family val="1"/>
        <charset val="2"/>
      </rPr>
      <t>f</t>
    </r>
    <r>
      <rPr>
        <sz val="10"/>
        <rFont val="Corbel"/>
        <family val="2"/>
        <charset val="238"/>
      </rPr>
      <t xml:space="preserve"> </t>
    </r>
    <r>
      <rPr>
        <sz val="10"/>
        <rFont val="Corbel"/>
        <family val="2"/>
        <charset val="238"/>
      </rPr>
      <t xml:space="preserve">12; </t>
    </r>
    <r>
      <rPr>
        <sz val="10"/>
        <rFont val="Symbol"/>
        <family val="1"/>
        <charset val="2"/>
      </rPr>
      <t xml:space="preserve">f </t>
    </r>
    <r>
      <rPr>
        <sz val="10"/>
        <rFont val="Corbel"/>
        <family val="2"/>
        <charset val="238"/>
      </rPr>
      <t>8/20 cm)</t>
    </r>
  </si>
  <si>
    <t>Izvođenje okvirne konstrukcije stubišta (b/h=20/20).</t>
  </si>
  <si>
    <r>
      <t xml:space="preserve"> - armatura B500B-RA (± 2 </t>
    </r>
    <r>
      <rPr>
        <sz val="10"/>
        <rFont val="Symbol"/>
        <family val="1"/>
        <charset val="2"/>
      </rPr>
      <t xml:space="preserve">f </t>
    </r>
    <r>
      <rPr>
        <sz val="10"/>
        <rFont val="Corbel"/>
        <family val="2"/>
        <charset val="238"/>
      </rPr>
      <t xml:space="preserve">14; </t>
    </r>
    <r>
      <rPr>
        <sz val="10"/>
        <rFont val="Symbol"/>
        <family val="1"/>
        <charset val="2"/>
      </rPr>
      <t xml:space="preserve">f </t>
    </r>
    <r>
      <rPr>
        <sz val="10"/>
        <rFont val="Corbel"/>
        <family val="2"/>
        <charset val="238"/>
      </rPr>
      <t>8/15 cm)</t>
    </r>
  </si>
  <si>
    <t>3.4</t>
  </si>
  <si>
    <t>3.5</t>
  </si>
  <si>
    <t>3.6</t>
  </si>
  <si>
    <t>Izvođenje horizontalnog serklaža po vrhu zida stubišta (b/h=30/20).</t>
  </si>
  <si>
    <r>
      <t xml:space="preserve"> - armatura B500B-RA (± 2 </t>
    </r>
    <r>
      <rPr>
        <sz val="10"/>
        <rFont val="Symbol"/>
        <family val="1"/>
        <charset val="2"/>
      </rPr>
      <t xml:space="preserve">f </t>
    </r>
    <r>
      <rPr>
        <sz val="10"/>
        <rFont val="Corbel"/>
        <family val="2"/>
        <charset val="238"/>
      </rPr>
      <t xml:space="preserve">12; </t>
    </r>
    <r>
      <rPr>
        <sz val="10"/>
        <rFont val="Symbol"/>
        <family val="1"/>
        <charset val="2"/>
      </rPr>
      <t xml:space="preserve">f </t>
    </r>
    <r>
      <rPr>
        <sz val="10"/>
        <rFont val="Corbel"/>
        <family val="2"/>
        <charset val="238"/>
      </rPr>
      <t>8/20 cm)</t>
    </r>
  </si>
  <si>
    <t>3.7</t>
  </si>
  <si>
    <t>Razgradnja dijela zida stubišta radi izvođenja horizontalnog serklaža.</t>
  </si>
  <si>
    <t>Izvođenje ankera za vezu konzolnog podesta stubišta s postojećim konzolnim podestom. Stavka uključuje sve pripremne radove na postojećem podestu. Ankeri se zavaruju u obliku vilica za postojeći čelični profil podesta.</t>
  </si>
  <si>
    <r>
      <t xml:space="preserve"> - armatura B500B-RA (5 </t>
    </r>
    <r>
      <rPr>
        <sz val="10"/>
        <rFont val="Symbol"/>
        <family val="1"/>
        <charset val="2"/>
      </rPr>
      <t xml:space="preserve">f </t>
    </r>
    <r>
      <rPr>
        <sz val="10"/>
        <rFont val="Corbel"/>
        <family val="2"/>
        <charset val="238"/>
      </rPr>
      <t>8; L=90 cm)</t>
    </r>
  </si>
  <si>
    <t>3.8</t>
  </si>
  <si>
    <t>3.9</t>
  </si>
  <si>
    <t>Demontaža ograde stubišta i privremeno deponiranje za ponovnu ugradnju te ponovna ugradnja. Tlocrtna duljina ograde je cca. 1200 cm.</t>
  </si>
  <si>
    <t>Izvođenje AB ploče i stuba stubišta (h=12 cm). Završna obrada kao i postojeće</t>
  </si>
  <si>
    <t xml:space="preserve"> - armatura B500B-RA </t>
  </si>
  <si>
    <t>4. ČELIČNA KONSTRUKCIJA</t>
  </si>
  <si>
    <t>Izvođenje temelja stupova čelične konstrukcije (b/h=60/60/80).</t>
  </si>
  <si>
    <t xml:space="preserve"> - profili za vezu sa starim temeljem (C80/60/4; L=750 mm).</t>
  </si>
  <si>
    <t xml:space="preserve"> - armatura B500B-MA (Q-221)</t>
  </si>
  <si>
    <t xml:space="preserve"> - vijci za međusobnu vezu profila C80/60/4 (M16, kv. 8.8</t>
  </si>
  <si>
    <t xml:space="preserve"> - KC 150/100/5 + sidreni  i spojni materijal</t>
  </si>
  <si>
    <t>Nabava, dobava, izrada, montaža i demontaža privremenog stubišta. Stubište mora biti čvrsto i sigurno s ogradom. Mjesto postavljanja u dogovoru s nadzornim inženjerom.</t>
  </si>
  <si>
    <t xml:space="preserve">Nabava, dobava, priprema, izrada i montaža čelične konstrukcije ojačanja zidova. U stavci sav sidreni i  spojni materijal te spojne ploče. Materijal S235JR. </t>
  </si>
  <si>
    <t xml:space="preserve">Nabava, dobava, priprema, izrada i montaža čelične konstrukcije pridržanja stropnih greda. U stavci sav sidreni i  spojni materijal te spojne ploče. Materijal S235JR. </t>
  </si>
  <si>
    <t xml:space="preserve"> - L100/100/10 + sidreni  i spojni materijal</t>
  </si>
  <si>
    <t xml:space="preserve"> - L200/100/12 + sidreni  i spojni materijal</t>
  </si>
  <si>
    <t>Pripremni radovi za izvođenje novih temelja.</t>
  </si>
  <si>
    <t xml:space="preserve"> - razgradnja poda prizemlja na mjestu temelja za čeličnu konstrukciju ojačanja. Stavka obuhvaća privremeno deponiranje te ponovnu izvedbu poda sa svim potrebnim materijalom.</t>
  </si>
  <si>
    <t xml:space="preserve"> - ručni iskop tla na mjestu temelja za čeličnu konstrukciju ojačanja. Obračun u sraslom stanju.</t>
  </si>
  <si>
    <t xml:space="preserve"> - ručni iskop tla na mjestu temelja za AB konstrukciju stubišta. Obračun u sraslom stanju.</t>
  </si>
  <si>
    <t>Razgradnja stropa prizemlja na mjestu prolaska stupova za čeličnu konstrukciju ojačanja. Stavka obuhvaća privremeno deponiranje te ponovnu izvedbu stropa sa svim potrebnim materijalom.</t>
  </si>
  <si>
    <t>NAPOMENA: SVI VIJCI,  PODLOŠKE I MATICE MORAJU BITI TOPLO CINČANI!</t>
  </si>
  <si>
    <r>
      <t xml:space="preserve">Dobava  materijala, priprema i izvedba AKZ čelične konstrukcije.
-priprema  i čišćenje površine  do stupnja čistoće Sa 2½.
-temeljni premaz                  ukupno 40 µm
-završni premaz                     ukupno 60 </t>
    </r>
    <r>
      <rPr>
        <sz val="10"/>
        <rFont val="Symbol"/>
        <family val="1"/>
        <charset val="2"/>
      </rPr>
      <t>m</t>
    </r>
    <r>
      <rPr>
        <sz val="10"/>
        <rFont val="Corbel"/>
        <family val="2"/>
      </rPr>
      <t>m
Završna boja prema odabiru investitora.</t>
    </r>
  </si>
  <si>
    <t>1.10</t>
  </si>
  <si>
    <t>Čišćenje stropa prizemlja i kata radi postavljanja metalnih dijagonalnih traka. Stropovi se čiste od žbuke, trske i čavala tj. do daske u podgledu. Širina očišćenog dijela je cca. 20 cm. Stavka obuhvaća i popravak stropa nakon izvođenja radova / povratak u postojeće stanje.</t>
  </si>
  <si>
    <t>m1</t>
  </si>
  <si>
    <t>4.4</t>
  </si>
  <si>
    <t>4.5</t>
  </si>
  <si>
    <t xml:space="preserve">Nabava, dobava, priprema, izrada i montaža čeličnih dijagonalnih traka. Materijal S235JR. </t>
  </si>
  <si>
    <t xml:space="preserve"> - =2x50 + sidreni i spojni materijal</t>
  </si>
  <si>
    <t>1.11</t>
  </si>
  <si>
    <t>Čišćenje stropa prizemlja i kata radi postavljanja kutnika za pridržanje stropnih greda. Stropovi se čiste od žbuke, trske i čavala tj. do daske u podgledu. Veličina očišćenog dijela je cca. 25x40 cm. Stavka obuhvaća i popravak stropa nakon izvođenja radova / povratak u postojeće stanje.</t>
  </si>
  <si>
    <t>1.12</t>
  </si>
  <si>
    <t>5. ZIDOVI</t>
  </si>
  <si>
    <t>Čišćenje zida prizemlja i kata radi postavljanja kontra ploče kutnika za pridržanje stropnih greda. Zid se čisti od žbuke i ETICS fasade s EPS-om debljine 5 cm. Veličina očišćenog dijela je cca. 25x40 cm. Stavka obuhvaća i popravak zida nakon izvođenja radova / povratak u postojeće stanje.</t>
  </si>
  <si>
    <r>
      <t xml:space="preserve"> - čelični stup KC150/100/5 sa spojnim materijalom (u stavci i AKZ Sa2 1/2, 100 </t>
    </r>
    <r>
      <rPr>
        <sz val="10"/>
        <rFont val="Symbol"/>
        <family val="1"/>
        <charset val="2"/>
      </rPr>
      <t>m</t>
    </r>
    <r>
      <rPr>
        <sz val="10"/>
        <rFont val="Corbel"/>
        <family val="2"/>
        <charset val="238"/>
      </rPr>
      <t>m).</t>
    </r>
  </si>
  <si>
    <t>5.8</t>
  </si>
  <si>
    <t>5.9</t>
  </si>
  <si>
    <t>Podupiranje stropne konstrukcije prizemlja i kata između osi 7-B i osi 8-B. Podupiranje izvesti s obje strane osi B. Stavka obuhvaća i uklanjanje potpora nakon izvedbe dijela zida prizemlja i kata između osi 7-B i osi 8-B. Ispodi iznad podupirača postaviti drvene grede cca. 14/16.</t>
  </si>
  <si>
    <t>Nabava, dobava, montaža i demontaža skele visine cca. 6,5 m.</t>
  </si>
  <si>
    <r>
      <t xml:space="preserve">NAPOMENA: SVI DIJELOVI ZIDOVA KOJI SE NAKNADNO IZVODE MORAJU BITI POVEZANI / USIDRENI U POSTOJEĆU KONSTRUKCIJU S MINIMALNO </t>
    </r>
    <r>
      <rPr>
        <sz val="10"/>
        <rFont val="Symbol"/>
        <family val="1"/>
        <charset val="2"/>
      </rPr>
      <t>f</t>
    </r>
    <r>
      <rPr>
        <sz val="10"/>
        <rFont val="Corbel"/>
        <family val="2"/>
        <charset val="238"/>
      </rPr>
      <t xml:space="preserve"> 12/30 cm ILI ZIDANJEM NA ZUB ŠTO JE UKLJUČENO U STAVKE.</t>
    </r>
  </si>
  <si>
    <t>5.10</t>
  </si>
  <si>
    <t>5.11</t>
  </si>
  <si>
    <t>U jediničnu cijenu svake stavke obvezno uključiti sve mjere osiguranja prolaznika, radnika i okolnih građevina za vrijeme trajanja radova, svu potrebnu skelu, dizalice, sva potrebna premještanja postojećih instalacija i dovođenje istih u prvobitno stanje po završetku radova, sve transporte materijala preostalog od rušenja, deponiranje na gradilišnoj deponiji, utovar i odvoz na gradsku deponiju koju odredi investitor, odnosno sortiranje i deponiranje na mjesto koje odredi investitor za eventualnu ponovnu ugradnju, sve nabave, transporte do gradilišta, horizontalne i vertikalne transporte na gradilištu, sav potreban rad, osnovni i pomoćni materijal i pomoćne radnje (npr. privremeno zatvaranje vode, struje radi izmještanja instalacija te njihovo ponovno puštanje u rad), razne pripomoći - npr. instalaterima i sl.; sva ispitivanja i nabavu atestne dokumentacije na hrvatskom jeziku, izradu dokumentacije izvedenog stanja u dva primjerka; sva čišćenja u tijeku i nakon završetka radova, a sve do potpune funkcionalne gotovosti svake pojedine stavke i troškovnika u cjelini - ako opisom stavke nije drugačije određeno. Također u jediničnu cijenu uključiti sva potrebna osiguranja i podupiranja kod demontaže i montaže. Održavanje dijelova građevine na kojoj se izvodi rekonstrukcija u obvezi je izvođača za cijelo vrijeme trajanja garancije (minimalno 2 godine) i mora biti uključeno u ukupnu cijenu radova. SVE MJERE KONTROLIRATI U STVARNOSTI!</t>
  </si>
  <si>
    <t>Uklanjanje dijela zida kata i zidane grede prizemlja između osi 7-B i osi 8-B, čišćenje cigli i priprema za ponovnu ugradnju. U stavku uključeno i privremeno deponirnje materijala te odspajanje i ponovno spajanje mješalice kade.</t>
  </si>
  <si>
    <t>Priprema zida (čišćenje, otprašivanje, vlaženje) i zapunjavanje reški vapnenim mortom. Odnosi se na istočni fasadni zid (os 8), dio sjevernog fasadnog zida (os C - uglavnom oko otvora), južni zid drvarnice (os A) te južni zid (os A) i zapadni zid (os 1) stubišta.</t>
  </si>
  <si>
    <r>
      <t>Nabava, dobava, priprema i izrada AB torkretne obloge deblljine 10 cm u prizemlju istočnog zabatnog zida (os 8).  Materijal: C25/30, B500B. Torkret se postavlja iznutra i sidri se u postojeći temelj (</t>
    </r>
    <r>
      <rPr>
        <sz val="10"/>
        <rFont val="Symbol"/>
        <family val="1"/>
        <charset val="2"/>
      </rPr>
      <t>f</t>
    </r>
    <r>
      <rPr>
        <sz val="10"/>
        <rFont val="Corbel"/>
        <family val="2"/>
        <charset val="238"/>
      </rPr>
      <t xml:space="preserve"> 10/20 cm i </t>
    </r>
    <r>
      <rPr>
        <sz val="10"/>
        <rFont val="Symbol"/>
        <family val="1"/>
        <charset val="2"/>
      </rPr>
      <t xml:space="preserve">f </t>
    </r>
    <r>
      <rPr>
        <sz val="10"/>
        <rFont val="Corbel"/>
        <family val="2"/>
        <charset val="238"/>
      </rPr>
      <t>10/30 cm), zidani zid (</t>
    </r>
    <r>
      <rPr>
        <sz val="10"/>
        <rFont val="Symbol"/>
        <family val="1"/>
        <charset val="2"/>
      </rPr>
      <t xml:space="preserve">f </t>
    </r>
    <r>
      <rPr>
        <sz val="10"/>
        <rFont val="Corbel"/>
        <family val="2"/>
        <charset val="238"/>
      </rPr>
      <t>8/25/50 cm) i zidanu gredu stropa prizemlja (</t>
    </r>
    <r>
      <rPr>
        <sz val="10"/>
        <rFont val="Symbol"/>
        <family val="1"/>
        <charset val="2"/>
      </rPr>
      <t>f</t>
    </r>
    <r>
      <rPr>
        <sz val="10"/>
        <rFont val="Corbel"/>
        <family val="2"/>
        <charset val="238"/>
      </rPr>
      <t xml:space="preserve"> 10/20 cm). Armatura se postavlja tako da je uz zidani zid Q-385, a uz vanjski rub torkreta Q-139. U stavku uključena priprema zida (uklanjanje žbuke i čišćenje sljubnica) te žbukanje zida nakon izvedbe torkreta. </t>
    </r>
  </si>
  <si>
    <t>Zidanje dijela zida (d=29 cm) kata između osi 7-B i osi 8-B ciglom s privremene deponije u vapnenom mortu. Stavka obuhvaća žbukanje zida nakon zidanja. Obračun po površini zida za zidanje.</t>
  </si>
  <si>
    <r>
      <t>Nabava, dobava, priprema i izrada FRCM ojačanja u 1 sloju na dijelu južnog zida kata (os A). FRCM se postavlja na vanjsko lice zida. Uključiti i kompletnu pripremu podloge (čišćenje od žbuke, otprašivanje, vlaženje,....) i sidra FRCM mreže te završnu žbuku. Oko kuteva otvora postaviti dijagonalno još jedan sloj FRCM mreže dužine 75 cm i širine 20 cm. Radove izvesti prema uputama proizvođača sustava. Parametri FRCM: E</t>
    </r>
    <r>
      <rPr>
        <vertAlign val="subscript"/>
        <sz val="10"/>
        <rFont val="Corbel"/>
        <family val="2"/>
        <charset val="238"/>
      </rPr>
      <t>f</t>
    </r>
    <r>
      <rPr>
        <sz val="10"/>
        <rFont val="Corbel"/>
        <family val="2"/>
        <charset val="238"/>
      </rPr>
      <t xml:space="preserve">=89 GPa,  </t>
    </r>
    <r>
      <rPr>
        <sz val="10"/>
        <rFont val="Symbol"/>
        <family val="1"/>
        <charset val="2"/>
      </rPr>
      <t>e</t>
    </r>
    <r>
      <rPr>
        <vertAlign val="subscript"/>
        <sz val="10"/>
        <rFont val="Corbel"/>
        <family val="2"/>
        <charset val="238"/>
      </rPr>
      <t>f,fk</t>
    </r>
    <r>
      <rPr>
        <sz val="10"/>
        <rFont val="Corbel"/>
        <family val="2"/>
        <charset val="238"/>
      </rPr>
      <t xml:space="preserve"> [%] = 1,37, t</t>
    </r>
    <r>
      <rPr>
        <vertAlign val="subscript"/>
        <sz val="10"/>
        <rFont val="Corbel"/>
        <family val="2"/>
        <charset val="238"/>
      </rPr>
      <t>f</t>
    </r>
    <r>
      <rPr>
        <sz val="10"/>
        <rFont val="Corbel"/>
        <family val="2"/>
        <charset val="238"/>
      </rPr>
      <t xml:space="preserve"> = 0,039 mm. Obračun po površini zida.</t>
    </r>
  </si>
  <si>
    <r>
      <t>Nabava, dobava, priprema i izrada FRCM ojačanja u 1 sloju na pregradnim zidovima. FRCM se postavlja na lice zida s pukotinom. Uključiti i kompletnu pripremu podloge (čišćenje od žbuke, otprašivanje, vlaženje,....), FRCM mreže te završnu žbuku. FRCM mreža se izvodi u širine 50 cm sa svake strane pukotine uz preklope prema preporukama proizvođača (cca. 20 cm). Radove izvesti prema uputama proizvođača sustava. Parametri FRCM: E</t>
    </r>
    <r>
      <rPr>
        <vertAlign val="subscript"/>
        <sz val="10"/>
        <rFont val="Corbel"/>
        <family val="2"/>
        <charset val="238"/>
      </rPr>
      <t>f</t>
    </r>
    <r>
      <rPr>
        <sz val="10"/>
        <rFont val="Corbel"/>
        <family val="2"/>
        <charset val="238"/>
      </rPr>
      <t xml:space="preserve">=72 GPa,  </t>
    </r>
    <r>
      <rPr>
        <sz val="10"/>
        <rFont val="Symbol"/>
        <family val="1"/>
        <charset val="2"/>
      </rPr>
      <t>e</t>
    </r>
    <r>
      <rPr>
        <vertAlign val="subscript"/>
        <sz val="10"/>
        <rFont val="Corbel"/>
        <family val="2"/>
        <charset val="238"/>
      </rPr>
      <t>f,fk</t>
    </r>
    <r>
      <rPr>
        <sz val="10"/>
        <rFont val="Corbel"/>
        <family val="2"/>
        <charset val="238"/>
      </rPr>
      <t xml:space="preserve"> [%] = 1,8, t</t>
    </r>
    <r>
      <rPr>
        <vertAlign val="subscript"/>
        <sz val="10"/>
        <rFont val="Corbel"/>
        <family val="2"/>
        <charset val="238"/>
      </rPr>
      <t>f</t>
    </r>
    <r>
      <rPr>
        <sz val="10"/>
        <rFont val="Corbel"/>
        <family val="2"/>
        <charset val="238"/>
      </rPr>
      <t xml:space="preserve"> = 0,024 mm. Obračun po površini zida.</t>
    </r>
  </si>
  <si>
    <r>
      <t>Nabava, dobava, priprema i izrada FRCM ojačanja u 1 sloju zidanih greda prizemlja (os A, 8 i C). FRCM se postavlja na unutarnju vertikalnu i donju horizontalnu stranu greda. Uključiti i kompletnu pripremu podloge (čišćenje od žbuke, otprašivanje, vlaženje,....) i sidra FRCM mreže te završnu žbuku. Radove izvesti prema uputama proizvođača sustava. Parametri FRCM: E</t>
    </r>
    <r>
      <rPr>
        <vertAlign val="subscript"/>
        <sz val="10"/>
        <rFont val="Corbel"/>
        <family val="2"/>
        <charset val="238"/>
      </rPr>
      <t>f</t>
    </r>
    <r>
      <rPr>
        <sz val="10"/>
        <rFont val="Corbel"/>
        <family val="2"/>
        <charset val="238"/>
      </rPr>
      <t xml:space="preserve">=89 GPa,  </t>
    </r>
    <r>
      <rPr>
        <sz val="10"/>
        <rFont val="Symbol"/>
        <family val="1"/>
        <charset val="2"/>
      </rPr>
      <t>e</t>
    </r>
    <r>
      <rPr>
        <vertAlign val="subscript"/>
        <sz val="10"/>
        <rFont val="Corbel"/>
        <family val="2"/>
        <charset val="238"/>
      </rPr>
      <t>f,fk</t>
    </r>
    <r>
      <rPr>
        <sz val="10"/>
        <rFont val="Corbel"/>
        <family val="2"/>
        <charset val="238"/>
      </rPr>
      <t xml:space="preserve"> [%] = 1,37, t</t>
    </r>
    <r>
      <rPr>
        <vertAlign val="subscript"/>
        <sz val="10"/>
        <rFont val="Corbel"/>
        <family val="2"/>
        <charset val="238"/>
      </rPr>
      <t>f</t>
    </r>
    <r>
      <rPr>
        <sz val="10"/>
        <rFont val="Corbel"/>
        <family val="2"/>
        <charset val="238"/>
      </rPr>
      <t xml:space="preserve"> = 0,039 mm. Obračun po površini zida.</t>
    </r>
  </si>
  <si>
    <t>Nabava, dobava, priprema i aplikacija disperzivne boje na unutarnje zidove i stropove prizemlja i kata. Boja kao postojeće. U stavku uključena impregnacija i 2 premaza.</t>
  </si>
  <si>
    <t>Nabava, dobava, priprema i aplikacija fasadne boje na vanjsku stranu zida. Boja kao postojeće. U stavku uključena impregnacija i 2 premaza.</t>
  </si>
  <si>
    <t>B. SPREMIŠTE - DRVARNICE</t>
  </si>
  <si>
    <t>B.1</t>
  </si>
  <si>
    <t>Demontaža, sortiranje i odvoz na legalnu deponiju dotrajale drvene građe krovišta (podrožnice, rogovi, stupovi, ruke, letve,....). Obračun po tlocrtnoj površini krova.</t>
  </si>
  <si>
    <t>Raskrivanje krova drvarnica zbog postavljanja skele na istočni fasadni zid. Stavka uključuje limariju, drvenu građu i pokrov (crijep) te privremeno deponiranje materijala nastalog raskrivanjem kao i dobavu i montažu nove limarije te postavu pokrova s privremene deponije.</t>
  </si>
  <si>
    <t>Nabava, dobava i ugradnja drvene konstrukcije. Obračun po tlocrtnoj površini krova.</t>
  </si>
  <si>
    <r>
      <t>Nabava, dobava, priprema i izrada AB torkretne obloge deblljine 4 cm u prizemlju zapadnog zabatnog zida (os 2).  Materijal: C25/30, B500B. Torkret se postavlja izvana i sidri se u  temelj (</t>
    </r>
    <r>
      <rPr>
        <sz val="10"/>
        <rFont val="Symbol"/>
        <family val="1"/>
        <charset val="2"/>
      </rPr>
      <t>f</t>
    </r>
    <r>
      <rPr>
        <sz val="10"/>
        <rFont val="Corbel"/>
        <family val="2"/>
        <charset val="238"/>
      </rPr>
      <t xml:space="preserve"> 10/20 cm) i zidani zid (</t>
    </r>
    <r>
      <rPr>
        <sz val="10"/>
        <rFont val="Symbol"/>
        <family val="1"/>
        <charset val="2"/>
      </rPr>
      <t xml:space="preserve">f </t>
    </r>
    <r>
      <rPr>
        <sz val="10"/>
        <rFont val="Corbel"/>
        <family val="2"/>
        <charset val="238"/>
      </rPr>
      <t xml:space="preserve">8/25/50 cm). Armatura je Q-335. U stavku uključena priprema zida (uklanjanje žbuke i čišćenje sljubnica) te žbukanje zida nakon izvedbe torkreta. </t>
    </r>
  </si>
  <si>
    <r>
      <t xml:space="preserve"> - ankeri za vezu sa starim temeljem (</t>
    </r>
    <r>
      <rPr>
        <sz val="10"/>
        <rFont val="Symbol"/>
        <family val="1"/>
        <charset val="2"/>
      </rPr>
      <t>f</t>
    </r>
    <r>
      <rPr>
        <sz val="10"/>
        <rFont val="Corbel"/>
        <family val="2"/>
        <charset val="238"/>
      </rPr>
      <t xml:space="preserve"> 16 / 80 cm, L=300 mm, otvore ispuniti epoxy mortom prije postavljanja ankera; otvore nakon bušenja otprašiti).</t>
    </r>
  </si>
  <si>
    <t>Nabava, dobava, priprema i izrada AB grede b/h = 30/30 cm u prizemlju  između osi 7-B i osi 8-B.  Materijal: C25/30, B500B. U stavku uključena i čelični stup sa svim spojnim materijalom te uklanjanje i popravak dijela poda.</t>
  </si>
  <si>
    <t>Zidanje dijela zida  (d=29 cm) prizemlja između osi 7-B i osi 8-B ciglom u vapnenom mortu. Stavka obuhvaća žbukanje zida nakon zidanja te uklanjanje i popravak dijela poda. Obračun po površini zida za zidanje.</t>
  </si>
  <si>
    <r>
      <t xml:space="preserve"> - armatura (± 4</t>
    </r>
    <r>
      <rPr>
        <sz val="10"/>
        <rFont val="Symbol"/>
        <family val="1"/>
        <charset val="2"/>
      </rPr>
      <t>f</t>
    </r>
    <r>
      <rPr>
        <sz val="10"/>
        <rFont val="Corbel"/>
        <family val="2"/>
        <charset val="238"/>
      </rPr>
      <t xml:space="preserve"> 16 + </t>
    </r>
    <r>
      <rPr>
        <sz val="10"/>
        <rFont val="Symbol"/>
        <family val="1"/>
        <charset val="2"/>
      </rPr>
      <t>f</t>
    </r>
    <r>
      <rPr>
        <sz val="10"/>
        <rFont val="Corbel"/>
        <family val="2"/>
        <charset val="238"/>
      </rPr>
      <t xml:space="preserve"> 8/10cm/m=4 + 6 </t>
    </r>
    <r>
      <rPr>
        <sz val="10"/>
        <rFont val="Symbol"/>
        <family val="1"/>
        <charset val="2"/>
      </rPr>
      <t>f</t>
    </r>
    <r>
      <rPr>
        <sz val="10"/>
        <rFont val="Corbel"/>
        <family val="2"/>
        <charset val="238"/>
      </rPr>
      <t xml:space="preserve"> 10</t>
    </r>
    <r>
      <rPr>
        <sz val="10"/>
        <rFont val="Corbe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</si>
</sst>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6" formatCode="#,##0.00\ _k_n"/>
    <numFmt numFmtId="167" formatCode="_-* #,##0.00\ [$€-1]_-;\-* #,##0.00\ [$€-1]_-;_-* &quot;-&quot;??\ [$€-1]_-;_-@_-"/>
  </numFmts>
  <fonts count="68">
    <font>
      <sz val="10"/>
      <name val="Corbe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sz val="10"/>
      <name val="ElegaGarmnd BT"/>
      <family val="1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name val="Myriad Pro"/>
      <family val="2"/>
    </font>
    <font>
      <sz val="10"/>
      <name val="Helv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0"/>
      <name val="Corbel"/>
      <family val="2"/>
      <charset val="238"/>
    </font>
    <font>
      <vertAlign val="superscript"/>
      <sz val="10"/>
      <name val="Corbel"/>
      <family val="2"/>
      <charset val="238"/>
    </font>
    <font>
      <b/>
      <i/>
      <sz val="18"/>
      <name val="Corbel"/>
      <family val="2"/>
      <charset val="238"/>
    </font>
    <font>
      <b/>
      <i/>
      <sz val="10"/>
      <name val="Corbel"/>
      <family val="2"/>
      <charset val="238"/>
    </font>
    <font>
      <b/>
      <sz val="9"/>
      <name val="Corbel"/>
      <family val="2"/>
      <charset val="238"/>
    </font>
    <font>
      <sz val="7"/>
      <name val="Corbel"/>
      <family val="2"/>
      <charset val="238"/>
    </font>
    <font>
      <b/>
      <sz val="11"/>
      <name val="Corbel"/>
      <family val="2"/>
      <charset val="238"/>
    </font>
    <font>
      <sz val="14"/>
      <color indexed="18"/>
      <name val="Corbel"/>
      <family val="2"/>
      <charset val="238"/>
    </font>
    <font>
      <sz val="10"/>
      <color indexed="18"/>
      <name val="Corbel"/>
      <family val="2"/>
      <charset val="238"/>
    </font>
    <font>
      <b/>
      <sz val="12"/>
      <name val="Corbel"/>
      <family val="2"/>
      <charset val="238"/>
    </font>
    <font>
      <b/>
      <sz val="14"/>
      <name val="Corbel"/>
      <family val="2"/>
      <charset val="238"/>
    </font>
    <font>
      <b/>
      <sz val="10"/>
      <color indexed="10"/>
      <name val="Corbel"/>
      <family val="2"/>
      <charset val="238"/>
    </font>
    <font>
      <b/>
      <sz val="16"/>
      <name val="Corbel"/>
      <family val="2"/>
      <charset val="238"/>
    </font>
    <font>
      <sz val="13"/>
      <name val="Corbel"/>
      <family val="2"/>
      <charset val="238"/>
    </font>
    <font>
      <sz val="10"/>
      <name val="Corbel"/>
      <family val="2"/>
      <charset val="238"/>
    </font>
    <font>
      <i/>
      <sz val="10"/>
      <name val="Corbel"/>
      <family val="2"/>
      <charset val="238"/>
    </font>
    <font>
      <sz val="9"/>
      <name val="Corbel"/>
      <family val="2"/>
      <charset val="238"/>
    </font>
    <font>
      <sz val="10"/>
      <color indexed="10"/>
      <name val="Corbel"/>
      <family val="2"/>
      <charset val="238"/>
    </font>
    <font>
      <sz val="14"/>
      <name val="Corbel"/>
      <family val="2"/>
      <charset val="238"/>
    </font>
    <font>
      <sz val="9"/>
      <color indexed="10"/>
      <name val="Corbel"/>
      <family val="2"/>
      <charset val="238"/>
    </font>
    <font>
      <sz val="12"/>
      <name val="Corbel"/>
      <family val="2"/>
      <charset val="238"/>
    </font>
    <font>
      <sz val="10"/>
      <name val="Corbel"/>
      <family val="2"/>
    </font>
    <font>
      <sz val="10"/>
      <name val="Symbol"/>
      <family val="1"/>
      <charset val="2"/>
    </font>
    <font>
      <sz val="8"/>
      <name val="Corbel"/>
      <family val="2"/>
      <charset val="238"/>
    </font>
    <font>
      <vertAlign val="subscript"/>
      <sz val="10"/>
      <name val="Corbel"/>
      <family val="2"/>
      <charset val="238"/>
    </font>
    <font>
      <sz val="10"/>
      <color theme="0"/>
      <name val="Corbel"/>
      <family val="2"/>
      <charset val="238"/>
    </font>
    <font>
      <b/>
      <sz val="10"/>
      <color theme="0"/>
      <name val="Corbel"/>
      <family val="2"/>
      <charset val="238"/>
    </font>
    <font>
      <b/>
      <sz val="11"/>
      <color theme="0"/>
      <name val="Corbel"/>
      <family val="2"/>
      <charset val="238"/>
    </font>
    <font>
      <b/>
      <sz val="10"/>
      <color theme="0" tint="-0.249977111117893"/>
      <name val="Corbel"/>
      <family val="2"/>
      <charset val="238"/>
    </font>
    <font>
      <b/>
      <sz val="12"/>
      <color theme="0" tint="-0.249977111117893"/>
      <name val="Corbe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6">
    <xf numFmtId="0" fontId="0" fillId="0" borderId="0" applyProtection="0"/>
    <xf numFmtId="0" fontId="6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9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11" fillId="3" borderId="0" applyNumberFormat="0" applyBorder="0" applyAlignment="0" applyProtection="0"/>
    <xf numFmtId="0" fontId="19" fillId="21" borderId="3" applyNumberFormat="0" applyAlignment="0" applyProtection="0"/>
    <xf numFmtId="0" fontId="12" fillId="14" borderId="4" applyNumberFormat="0" applyAlignment="0" applyProtection="0"/>
    <xf numFmtId="0" fontId="1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13" borderId="3" applyNumberFormat="0" applyAlignment="0" applyProtection="0"/>
    <xf numFmtId="0" fontId="8" fillId="19" borderId="0" applyNumberFormat="0" applyBorder="0" applyAlignment="0" applyProtection="0"/>
    <xf numFmtId="0" fontId="8" fillId="12" borderId="0" applyNumberFormat="0" applyBorder="0" applyAlignment="0" applyProtection="0"/>
    <xf numFmtId="0" fontId="18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19" fillId="21" borderId="3" applyNumberFormat="0" applyAlignment="0" applyProtection="0"/>
    <xf numFmtId="0" fontId="14" fillId="0" borderId="13" applyNumberFormat="0" applyFill="0" applyAlignment="0" applyProtection="0"/>
    <xf numFmtId="0" fontId="11" fillId="3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1" fillId="0" borderId="0" applyFill="0" applyBorder="0" applyAlignment="0" applyProtection="0"/>
    <xf numFmtId="0" fontId="7" fillId="0" borderId="0"/>
    <xf numFmtId="0" fontId="21" fillId="10" borderId="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21" borderId="2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13" applyNumberFormat="0" applyFill="0" applyAlignment="0" applyProtection="0"/>
    <xf numFmtId="0" fontId="12" fillId="14" borderId="4" applyNumberFormat="0" applyAlignment="0" applyProtection="0"/>
    <xf numFmtId="0" fontId="27" fillId="0" borderId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6" fillId="13" borderId="3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0" fontId="29" fillId="0" borderId="0"/>
    <xf numFmtId="0" fontId="20" fillId="0" borderId="0"/>
    <xf numFmtId="0" fontId="3" fillId="0" borderId="0"/>
    <xf numFmtId="0" fontId="6" fillId="0" borderId="0"/>
    <xf numFmtId="0" fontId="6" fillId="0" borderId="0"/>
    <xf numFmtId="0" fontId="6" fillId="10" borderId="1" applyNumberFormat="0" applyFont="0" applyAlignment="0" applyProtection="0"/>
    <xf numFmtId="0" fontId="30" fillId="0" borderId="0"/>
    <xf numFmtId="9" fontId="6" fillId="0" borderId="0" applyFont="0" applyFill="0" applyBorder="0" applyAlignment="0" applyProtection="0"/>
    <xf numFmtId="0" fontId="2" fillId="0" borderId="0"/>
    <xf numFmtId="0" fontId="7" fillId="22" borderId="0" applyNumberFormat="0" applyBorder="0" applyAlignment="0" applyProtection="0"/>
    <xf numFmtId="0" fontId="7" fillId="2" borderId="0" applyNumberFormat="0" applyBorder="0" applyAlignment="0" applyProtection="0"/>
    <xf numFmtId="0" fontId="7" fillId="2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24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7" borderId="0" applyNumberFormat="0" applyBorder="0" applyAlignment="0" applyProtection="0"/>
    <xf numFmtId="0" fontId="8" fillId="25" borderId="0" applyNumberFormat="0" applyBorder="0" applyAlignment="0" applyProtection="0"/>
    <xf numFmtId="0" fontId="8" fillId="6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9" borderId="0" applyNumberFormat="0" applyBorder="0" applyAlignment="0" applyProtection="0"/>
    <xf numFmtId="0" fontId="8" fillId="27" borderId="0" applyNumberFormat="0" applyBorder="0" applyAlignment="0" applyProtection="0"/>
    <xf numFmtId="0" fontId="6" fillId="10" borderId="1" applyNumberFormat="0" applyFont="0" applyAlignment="0" applyProtection="0"/>
    <xf numFmtId="0" fontId="9" fillId="23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28" borderId="0" applyNumberFormat="0" applyBorder="0" applyAlignment="0" applyProtection="0"/>
    <xf numFmtId="0" fontId="8" fillId="11" borderId="0" applyNumberFormat="0" applyBorder="0" applyAlignment="0" applyProtection="0"/>
    <xf numFmtId="0" fontId="8" fillId="29" borderId="0" applyNumberFormat="0" applyBorder="0" applyAlignment="0" applyProtection="0"/>
    <xf numFmtId="0" fontId="8" fillId="26" borderId="0" applyNumberFormat="0" applyBorder="0" applyAlignment="0" applyProtection="0"/>
    <xf numFmtId="0" fontId="8" fillId="12" borderId="0" applyNumberFormat="0" applyBorder="0" applyAlignment="0" applyProtection="0"/>
    <xf numFmtId="0" fontId="10" fillId="30" borderId="2" applyNumberFormat="0" applyAlignment="0" applyProtection="0"/>
    <xf numFmtId="0" fontId="31" fillId="30" borderId="3" applyNumberFormat="0" applyAlignment="0" applyProtection="0"/>
    <xf numFmtId="0" fontId="11" fillId="2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13" borderId="0" applyNumberFormat="0" applyBorder="0" applyAlignment="0" applyProtection="0"/>
    <xf numFmtId="0" fontId="6" fillId="0" borderId="0"/>
    <xf numFmtId="0" fontId="2" fillId="0" borderId="0"/>
    <xf numFmtId="0" fontId="21" fillId="0" borderId="0"/>
    <xf numFmtId="0" fontId="37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9" applyNumberFormat="0" applyFill="0" applyAlignment="0" applyProtection="0"/>
    <xf numFmtId="0" fontId="16" fillId="5" borderId="3" applyNumberFormat="0" applyAlignment="0" applyProtection="0"/>
    <xf numFmtId="0" fontId="1" fillId="0" borderId="0"/>
  </cellStyleXfs>
  <cellXfs count="170">
    <xf numFmtId="0" fontId="0" fillId="0" borderId="0" xfId="0"/>
    <xf numFmtId="0" fontId="40" fillId="0" borderId="6" xfId="1" applyFont="1" applyBorder="1" applyAlignment="1">
      <alignment horizontal="left" vertical="center" wrapText="1"/>
    </xf>
    <xf numFmtId="0" fontId="41" fillId="0" borderId="6" xfId="1" applyFont="1" applyBorder="1" applyAlignment="1">
      <alignment horizontal="left" vertical="center" wrapText="1"/>
    </xf>
    <xf numFmtId="0" fontId="41" fillId="0" borderId="6" xfId="1" applyFont="1" applyBorder="1" applyAlignment="1">
      <alignment horizontal="center" vertical="center" wrapText="1"/>
    </xf>
    <xf numFmtId="166" fontId="41" fillId="0" borderId="6" xfId="1" applyNumberFormat="1" applyFont="1" applyBorder="1" applyAlignment="1">
      <alignment horizontal="left" vertical="center" wrapText="1"/>
    </xf>
    <xf numFmtId="49" fontId="42" fillId="0" borderId="0" xfId="0" applyNumberFormat="1" applyFont="1" applyAlignment="1">
      <alignment vertical="center"/>
    </xf>
    <xf numFmtId="49" fontId="43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4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48" fillId="18" borderId="5" xfId="0" applyFont="1" applyFill="1" applyBorder="1" applyAlignment="1">
      <alignment horizontal="justify" vertical="center" wrapText="1"/>
    </xf>
    <xf numFmtId="2" fontId="49" fillId="18" borderId="5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0" xfId="85" applyFont="1" applyAlignment="1">
      <alignment vertical="center" wrapText="1"/>
    </xf>
    <xf numFmtId="49" fontId="54" fillId="0" borderId="0" xfId="0" applyNumberFormat="1" applyFont="1" applyAlignment="1">
      <alignment vertical="center"/>
    </xf>
    <xf numFmtId="49" fontId="52" fillId="0" borderId="0" xfId="0" applyNumberFormat="1" applyFont="1" applyAlignment="1">
      <alignment vertical="center"/>
    </xf>
    <xf numFmtId="2" fontId="49" fillId="0" borderId="0" xfId="0" applyNumberFormat="1" applyFont="1" applyAlignment="1">
      <alignment horizontal="center" vertical="center" wrapText="1"/>
    </xf>
    <xf numFmtId="49" fontId="52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left" vertical="center" wrapText="1"/>
    </xf>
    <xf numFmtId="2" fontId="52" fillId="0" borderId="0" xfId="0" applyNumberFormat="1" applyFont="1" applyAlignment="1">
      <alignment horizontal="center" wrapText="1"/>
    </xf>
    <xf numFmtId="4" fontId="54" fillId="0" borderId="0" xfId="0" applyNumberFormat="1" applyFont="1" applyAlignment="1">
      <alignment vertical="center"/>
    </xf>
    <xf numFmtId="4" fontId="52" fillId="0" borderId="0" xfId="0" applyNumberFormat="1" applyFont="1" applyAlignment="1">
      <alignment horizontal="right" vertical="center" wrapText="1"/>
    </xf>
    <xf numFmtId="2" fontId="55" fillId="0" borderId="0" xfId="0" applyNumberFormat="1" applyFont="1" applyAlignment="1">
      <alignment horizontal="center" vertical="center" wrapText="1"/>
    </xf>
    <xf numFmtId="49" fontId="52" fillId="0" borderId="0" xfId="0" applyNumberFormat="1" applyFont="1" applyAlignment="1">
      <alignment horizontal="center"/>
    </xf>
    <xf numFmtId="2" fontId="52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left" vertical="top" wrapText="1"/>
    </xf>
    <xf numFmtId="0" fontId="51" fillId="0" borderId="7" xfId="0" applyFont="1" applyBorder="1" applyAlignment="1">
      <alignment vertical="center"/>
    </xf>
    <xf numFmtId="0" fontId="52" fillId="0" borderId="7" xfId="0" applyFont="1" applyBorder="1" applyAlignment="1">
      <alignment vertical="center"/>
    </xf>
    <xf numFmtId="0" fontId="48" fillId="0" borderId="21" xfId="0" applyFont="1" applyBorder="1" applyAlignment="1">
      <alignment horizontal="justify" vertical="center" wrapText="1"/>
    </xf>
    <xf numFmtId="2" fontId="49" fillId="0" borderId="21" xfId="0" applyNumberFormat="1" applyFont="1" applyBorder="1" applyAlignment="1">
      <alignment horizontal="center" vertical="center"/>
    </xf>
    <xf numFmtId="0" fontId="52" fillId="18" borderId="8" xfId="0" applyFont="1" applyFill="1" applyBorder="1" applyAlignment="1">
      <alignment vertical="center"/>
    </xf>
    <xf numFmtId="2" fontId="55" fillId="18" borderId="8" xfId="0" applyNumberFormat="1" applyFont="1" applyFill="1" applyBorder="1" applyAlignment="1">
      <alignment horizontal="center" vertical="center"/>
    </xf>
    <xf numFmtId="166" fontId="52" fillId="18" borderId="8" xfId="0" applyNumberFormat="1" applyFont="1" applyFill="1" applyBorder="1" applyAlignment="1">
      <alignment vertical="center"/>
    </xf>
    <xf numFmtId="166" fontId="52" fillId="0" borderId="0" xfId="0" applyNumberFormat="1" applyFont="1" applyAlignment="1">
      <alignment vertical="center"/>
    </xf>
    <xf numFmtId="0" fontId="52" fillId="16" borderId="8" xfId="0" applyFont="1" applyFill="1" applyBorder="1" applyAlignment="1">
      <alignment horizontal="left" vertical="center" wrapText="1"/>
    </xf>
    <xf numFmtId="49" fontId="52" fillId="16" borderId="8" xfId="0" applyNumberFormat="1" applyFont="1" applyFill="1" applyBorder="1" applyAlignment="1">
      <alignment horizontal="center" vertical="center"/>
    </xf>
    <xf numFmtId="2" fontId="55" fillId="16" borderId="8" xfId="0" applyNumberFormat="1" applyFont="1" applyFill="1" applyBorder="1" applyAlignment="1">
      <alignment horizontal="center" vertical="center"/>
    </xf>
    <xf numFmtId="166" fontId="52" fillId="16" borderId="8" xfId="0" applyNumberFormat="1" applyFont="1" applyFill="1" applyBorder="1" applyAlignment="1">
      <alignment vertical="center"/>
    </xf>
    <xf numFmtId="0" fontId="52" fillId="17" borderId="8" xfId="0" applyFont="1" applyFill="1" applyBorder="1" applyAlignment="1">
      <alignment horizontal="left" vertical="center" wrapText="1"/>
    </xf>
    <xf numFmtId="49" fontId="52" fillId="17" borderId="8" xfId="0" applyNumberFormat="1" applyFont="1" applyFill="1" applyBorder="1" applyAlignment="1">
      <alignment horizontal="center" vertical="center"/>
    </xf>
    <xf numFmtId="2" fontId="55" fillId="17" borderId="8" xfId="0" applyNumberFormat="1" applyFont="1" applyFill="1" applyBorder="1" applyAlignment="1">
      <alignment horizontal="center" vertical="center"/>
    </xf>
    <xf numFmtId="166" fontId="52" fillId="17" borderId="8" xfId="0" applyNumberFormat="1" applyFont="1" applyFill="1" applyBorder="1" applyAlignment="1">
      <alignment vertical="center"/>
    </xf>
    <xf numFmtId="49" fontId="52" fillId="0" borderId="0" xfId="0" applyNumberFormat="1" applyFont="1" applyAlignment="1">
      <alignment horizontal="justify" vertical="center" wrapText="1"/>
    </xf>
    <xf numFmtId="4" fontId="56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49" fontId="48" fillId="0" borderId="0" xfId="0" applyNumberFormat="1" applyFont="1" applyAlignment="1">
      <alignment horizontal="justify" vertical="center" wrapText="1"/>
    </xf>
    <xf numFmtId="49" fontId="48" fillId="16" borderId="8" xfId="0" applyNumberFormat="1" applyFont="1" applyFill="1" applyBorder="1" applyAlignment="1">
      <alignment horizontal="justify" vertical="center" wrapText="1"/>
    </xf>
    <xf numFmtId="2" fontId="55" fillId="16" borderId="8" xfId="0" applyNumberFormat="1" applyFont="1" applyFill="1" applyBorder="1" applyAlignment="1">
      <alignment horizontal="center" vertical="center" wrapText="1"/>
    </xf>
    <xf numFmtId="49" fontId="50" fillId="0" borderId="0" xfId="0" applyNumberFormat="1" applyFont="1" applyAlignment="1">
      <alignment horizontal="justify" vertical="center" wrapText="1"/>
    </xf>
    <xf numFmtId="49" fontId="52" fillId="0" borderId="9" xfId="0" applyNumberFormat="1" applyFont="1" applyBorder="1" applyAlignment="1">
      <alignment horizontal="center" vertical="center"/>
    </xf>
    <xf numFmtId="2" fontId="55" fillId="0" borderId="9" xfId="0" applyNumberFormat="1" applyFont="1" applyBorder="1" applyAlignment="1">
      <alignment horizontal="center" vertical="center" wrapText="1"/>
    </xf>
    <xf numFmtId="166" fontId="52" fillId="0" borderId="9" xfId="0" applyNumberFormat="1" applyFont="1" applyBorder="1" applyAlignment="1">
      <alignment vertical="center"/>
    </xf>
    <xf numFmtId="49" fontId="47" fillId="0" borderId="0" xfId="0" applyNumberFormat="1" applyFont="1" applyAlignment="1">
      <alignment vertical="center"/>
    </xf>
    <xf numFmtId="166" fontId="52" fillId="0" borderId="5" xfId="0" applyNumberFormat="1" applyFont="1" applyBorder="1" applyAlignment="1">
      <alignment vertical="center"/>
    </xf>
    <xf numFmtId="49" fontId="48" fillId="18" borderId="5" xfId="0" applyNumberFormat="1" applyFont="1" applyFill="1" applyBorder="1" applyAlignment="1">
      <alignment horizontal="justify" vertical="center" wrapText="1"/>
    </xf>
    <xf numFmtId="49" fontId="52" fillId="18" borderId="5" xfId="0" applyNumberFormat="1" applyFont="1" applyFill="1" applyBorder="1" applyAlignment="1">
      <alignment horizontal="center" vertical="center"/>
    </xf>
    <xf numFmtId="2" fontId="55" fillId="18" borderId="5" xfId="0" applyNumberFormat="1" applyFont="1" applyFill="1" applyBorder="1" applyAlignment="1">
      <alignment horizontal="center" vertical="center" wrapText="1"/>
    </xf>
    <xf numFmtId="166" fontId="52" fillId="18" borderId="5" xfId="0" applyNumberFormat="1" applyFont="1" applyFill="1" applyBorder="1" applyAlignment="1">
      <alignment vertical="center"/>
    </xf>
    <xf numFmtId="0" fontId="44" fillId="0" borderId="0" xfId="0" applyFont="1" applyAlignment="1">
      <alignment horizontal="justify" vertical="center" wrapText="1"/>
    </xf>
    <xf numFmtId="0" fontId="54" fillId="0" borderId="0" xfId="0" applyFont="1" applyAlignment="1">
      <alignment vertical="center"/>
    </xf>
    <xf numFmtId="4" fontId="57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4" fontId="42" fillId="0" borderId="0" xfId="0" applyNumberFormat="1" applyFont="1" applyAlignment="1">
      <alignment vertical="center"/>
    </xf>
    <xf numFmtId="49" fontId="58" fillId="0" borderId="0" xfId="0" applyNumberFormat="1" applyFont="1" applyAlignment="1">
      <alignment vertical="center"/>
    </xf>
    <xf numFmtId="49" fontId="54" fillId="0" borderId="20" xfId="0" applyNumberFormat="1" applyFont="1" applyBorder="1" applyAlignment="1">
      <alignment vertical="center"/>
    </xf>
    <xf numFmtId="49" fontId="58" fillId="0" borderId="20" xfId="0" applyNumberFormat="1" applyFont="1" applyBorder="1" applyAlignment="1">
      <alignment vertical="center"/>
    </xf>
    <xf numFmtId="0" fontId="59" fillId="0" borderId="0" xfId="0" applyFont="1" applyAlignment="1">
      <alignment horizontal="left" vertical="top" wrapText="1"/>
    </xf>
    <xf numFmtId="166" fontId="38" fillId="18" borderId="5" xfId="0" applyNumberFormat="1" applyFont="1" applyFill="1" applyBorder="1" applyAlignment="1">
      <alignment vertical="center"/>
    </xf>
    <xf numFmtId="166" fontId="38" fillId="0" borderId="0" xfId="0" applyNumberFormat="1" applyFont="1" applyAlignment="1">
      <alignment vertical="center"/>
    </xf>
    <xf numFmtId="166" fontId="38" fillId="0" borderId="0" xfId="0" applyNumberFormat="1" applyFont="1" applyAlignment="1">
      <alignment horizontal="justify" vertical="center" wrapText="1"/>
    </xf>
    <xf numFmtId="166" fontId="38" fillId="0" borderId="21" xfId="0" applyNumberFormat="1" applyFont="1" applyBorder="1" applyAlignment="1">
      <alignment vertical="center"/>
    </xf>
    <xf numFmtId="166" fontId="38" fillId="0" borderId="0" xfId="0" applyNumberFormat="1" applyFont="1"/>
    <xf numFmtId="0" fontId="38" fillId="0" borderId="0" xfId="0" applyFont="1" applyAlignment="1">
      <alignment horizontal="justify" vertical="center" wrapText="1"/>
    </xf>
    <xf numFmtId="49" fontId="0" fillId="0" borderId="0" xfId="0" applyNumberFormat="1" applyAlignment="1">
      <alignment horizontal="center"/>
    </xf>
    <xf numFmtId="49" fontId="59" fillId="0" borderId="0" xfId="0" applyNumberFormat="1" applyFont="1" applyAlignment="1">
      <alignment horizontal="center"/>
    </xf>
    <xf numFmtId="2" fontId="55" fillId="0" borderId="0" xfId="0" applyNumberFormat="1" applyFont="1" applyAlignment="1">
      <alignment horizontal="center" vertical="center"/>
    </xf>
    <xf numFmtId="0" fontId="45" fillId="0" borderId="24" xfId="0" applyFont="1" applyBorder="1" applyAlignment="1">
      <alignment vertical="center"/>
    </xf>
    <xf numFmtId="4" fontId="58" fillId="0" borderId="22" xfId="0" applyNumberFormat="1" applyFont="1" applyBorder="1" applyAlignment="1">
      <alignment horizontal="right" vertical="center"/>
    </xf>
    <xf numFmtId="0" fontId="51" fillId="0" borderId="24" xfId="0" applyFont="1" applyBorder="1" applyAlignment="1">
      <alignment vertical="center"/>
    </xf>
    <xf numFmtId="0" fontId="52" fillId="0" borderId="24" xfId="0" applyFont="1" applyBorder="1" applyAlignment="1">
      <alignment vertical="center"/>
    </xf>
    <xf numFmtId="49" fontId="54" fillId="0" borderId="24" xfId="0" applyNumberFormat="1" applyFont="1" applyBorder="1" applyAlignment="1">
      <alignment vertical="center"/>
    </xf>
    <xf numFmtId="4" fontId="54" fillId="0" borderId="24" xfId="0" applyNumberFormat="1" applyFont="1" applyBorder="1" applyAlignment="1">
      <alignment vertical="center"/>
    </xf>
    <xf numFmtId="4" fontId="56" fillId="0" borderId="24" xfId="0" applyNumberFormat="1" applyFont="1" applyBorder="1" applyAlignment="1">
      <alignment vertical="center"/>
    </xf>
    <xf numFmtId="0" fontId="44" fillId="0" borderId="24" xfId="0" applyFont="1" applyBorder="1" applyAlignment="1">
      <alignment horizontal="justify" vertical="center" wrapText="1"/>
    </xf>
    <xf numFmtId="4" fontId="57" fillId="0" borderId="24" xfId="0" applyNumberFormat="1" applyFont="1" applyBorder="1" applyAlignment="1">
      <alignment vertical="center"/>
    </xf>
    <xf numFmtId="0" fontId="38" fillId="18" borderId="24" xfId="0" applyFont="1" applyFill="1" applyBorder="1" applyAlignment="1">
      <alignment vertical="center"/>
    </xf>
    <xf numFmtId="0" fontId="38" fillId="0" borderId="23" xfId="0" applyFont="1" applyBorder="1" applyAlignment="1">
      <alignment horizontal="justify" vertical="center" wrapText="1"/>
    </xf>
    <xf numFmtId="0" fontId="53" fillId="0" borderId="0" xfId="85" applyFont="1" applyAlignment="1">
      <alignment horizontal="center" vertical="center" wrapText="1"/>
    </xf>
    <xf numFmtId="166" fontId="53" fillId="0" borderId="0" xfId="85" applyNumberFormat="1" applyFont="1" applyAlignment="1">
      <alignment horizontal="center" vertical="center" wrapText="1"/>
    </xf>
    <xf numFmtId="0" fontId="53" fillId="0" borderId="23" xfId="85" applyFont="1" applyBorder="1" applyAlignment="1">
      <alignment horizontal="center" vertical="center" wrapText="1"/>
    </xf>
    <xf numFmtId="4" fontId="38" fillId="0" borderId="23" xfId="0" applyNumberFormat="1" applyFont="1" applyBorder="1" applyAlignment="1">
      <alignment vertical="center"/>
    </xf>
    <xf numFmtId="0" fontId="0" fillId="0" borderId="0" xfId="0" applyAlignment="1" applyProtection="1">
      <alignment horizontal="justify" vertical="top" wrapText="1"/>
    </xf>
    <xf numFmtId="0" fontId="52" fillId="0" borderId="23" xfId="0" applyFont="1" applyBorder="1" applyAlignment="1">
      <alignment vertical="center"/>
    </xf>
    <xf numFmtId="4" fontId="38" fillId="0" borderId="22" xfId="0" applyNumberFormat="1" applyFont="1" applyBorder="1" applyAlignment="1">
      <alignment vertical="center"/>
    </xf>
    <xf numFmtId="0" fontId="52" fillId="18" borderId="26" xfId="0" applyFont="1" applyFill="1" applyBorder="1" applyAlignment="1">
      <alignment vertical="center"/>
    </xf>
    <xf numFmtId="49" fontId="52" fillId="0" borderId="23" xfId="0" applyNumberFormat="1" applyFont="1" applyBorder="1" applyAlignment="1">
      <alignment vertical="center"/>
    </xf>
    <xf numFmtId="2" fontId="52" fillId="0" borderId="0" xfId="0" applyNumberFormat="1" applyFont="1" applyAlignment="1">
      <alignment horizontal="center"/>
    </xf>
    <xf numFmtId="0" fontId="52" fillId="0" borderId="0" xfId="0" applyFont="1"/>
    <xf numFmtId="4" fontId="38" fillId="17" borderId="26" xfId="0" applyNumberFormat="1" applyFont="1" applyFill="1" applyBorder="1" applyAlignment="1">
      <alignment vertical="center"/>
    </xf>
    <xf numFmtId="2" fontId="52" fillId="18" borderId="26" xfId="0" applyNumberFormat="1" applyFont="1" applyFill="1" applyBorder="1" applyAlignment="1">
      <alignment vertical="center"/>
    </xf>
    <xf numFmtId="2" fontId="52" fillId="0" borderId="23" xfId="0" applyNumberFormat="1" applyFont="1" applyBorder="1" applyAlignment="1">
      <alignment vertical="center"/>
    </xf>
    <xf numFmtId="0" fontId="48" fillId="18" borderId="30" xfId="0" applyFont="1" applyFill="1" applyBorder="1" applyAlignment="1">
      <alignment horizontal="left" vertical="center"/>
    </xf>
    <xf numFmtId="0" fontId="41" fillId="0" borderId="31" xfId="118" applyFont="1" applyBorder="1" applyAlignment="1">
      <alignment horizontal="left" vertical="center" wrapText="1"/>
    </xf>
    <xf numFmtId="49" fontId="52" fillId="0" borderId="31" xfId="0" applyNumberFormat="1" applyFont="1" applyBorder="1" applyAlignment="1">
      <alignment horizontal="left" vertical="top"/>
    </xf>
    <xf numFmtId="49" fontId="52" fillId="0" borderId="31" xfId="0" applyNumberFormat="1" applyFont="1" applyBorder="1" applyAlignment="1">
      <alignment vertical="center"/>
    </xf>
    <xf numFmtId="0" fontId="48" fillId="0" borderId="28" xfId="0" applyFont="1" applyBorder="1" applyAlignment="1">
      <alignment horizontal="left" vertical="center"/>
    </xf>
    <xf numFmtId="0" fontId="48" fillId="18" borderId="32" xfId="0" applyFont="1" applyFill="1" applyBorder="1" applyAlignment="1">
      <alignment horizontal="left" vertical="center"/>
    </xf>
    <xf numFmtId="0" fontId="52" fillId="0" borderId="31" xfId="0" applyFont="1" applyBorder="1" applyAlignment="1">
      <alignment horizontal="left" vertical="center"/>
    </xf>
    <xf numFmtId="49" fontId="52" fillId="0" borderId="31" xfId="0" applyNumberFormat="1" applyFont="1" applyBorder="1" applyAlignment="1">
      <alignment horizontal="left" vertical="center"/>
    </xf>
    <xf numFmtId="0" fontId="48" fillId="16" borderId="32" xfId="0" applyFont="1" applyFill="1" applyBorder="1" applyAlignment="1">
      <alignment horizontal="left" vertical="center"/>
    </xf>
    <xf numFmtId="0" fontId="48" fillId="17" borderId="32" xfId="0" applyFont="1" applyFill="1" applyBorder="1" applyAlignment="1">
      <alignment horizontal="left" vertical="center"/>
    </xf>
    <xf numFmtId="49" fontId="48" fillId="18" borderId="32" xfId="0" applyNumberFormat="1" applyFont="1" applyFill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49" fontId="48" fillId="16" borderId="32" xfId="0" applyNumberFormat="1" applyFont="1" applyFill="1" applyBorder="1" applyAlignment="1">
      <alignment horizontal="left" vertical="center"/>
    </xf>
    <xf numFmtId="0" fontId="48" fillId="18" borderId="8" xfId="0" applyFont="1" applyFill="1" applyBorder="1" applyAlignment="1">
      <alignment horizontal="justify" vertical="center" wrapText="1"/>
    </xf>
    <xf numFmtId="2" fontId="49" fillId="18" borderId="8" xfId="0" applyNumberFormat="1" applyFont="1" applyFill="1" applyBorder="1" applyAlignment="1">
      <alignment horizontal="center" vertical="center"/>
    </xf>
    <xf numFmtId="166" fontId="38" fillId="18" borderId="8" xfId="0" applyNumberFormat="1" applyFont="1" applyFill="1" applyBorder="1" applyAlignment="1">
      <alignment vertical="center"/>
    </xf>
    <xf numFmtId="0" fontId="41" fillId="0" borderId="25" xfId="1" applyFont="1" applyBorder="1" applyAlignment="1">
      <alignment horizontal="left" vertical="center" wrapText="1"/>
    </xf>
    <xf numFmtId="49" fontId="42" fillId="0" borderId="24" xfId="0" applyNumberFormat="1" applyFont="1" applyBorder="1" applyAlignment="1">
      <alignment vertical="center"/>
    </xf>
    <xf numFmtId="4" fontId="47" fillId="0" borderId="24" xfId="0" applyNumberFormat="1" applyFont="1" applyBorder="1" applyAlignment="1">
      <alignment vertical="center"/>
    </xf>
    <xf numFmtId="4" fontId="38" fillId="18" borderId="5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 applyProtection="1">
      <alignment horizontal="justify" vertical="center"/>
    </xf>
    <xf numFmtId="49" fontId="38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justify" vertical="center" wrapText="1"/>
    </xf>
    <xf numFmtId="4" fontId="38" fillId="0" borderId="21" xfId="0" applyNumberFormat="1" applyFont="1" applyBorder="1" applyAlignment="1">
      <alignment horizontal="center" vertical="center"/>
    </xf>
    <xf numFmtId="0" fontId="59" fillId="0" borderId="0" xfId="0" applyFont="1" applyAlignment="1" applyProtection="1">
      <alignment horizontal="justify" vertical="top" wrapText="1"/>
    </xf>
    <xf numFmtId="4" fontId="42" fillId="0" borderId="24" xfId="0" applyNumberFormat="1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52" fillId="0" borderId="24" xfId="0" applyNumberFormat="1" applyFont="1" applyBorder="1" applyAlignment="1">
      <alignment vertical="center"/>
    </xf>
    <xf numFmtId="49" fontId="58" fillId="0" borderId="24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40" fillId="0" borderId="29" xfId="1" applyFont="1" applyBorder="1" applyAlignment="1">
      <alignment horizontal="left" vertical="center" wrapText="1"/>
    </xf>
    <xf numFmtId="0" fontId="38" fillId="0" borderId="31" xfId="0" applyFont="1" applyBorder="1" applyAlignment="1">
      <alignment horizontal="justify" vertical="center" wrapText="1"/>
    </xf>
    <xf numFmtId="49" fontId="38" fillId="0" borderId="31" xfId="0" applyNumberFormat="1" applyFont="1" applyBorder="1" applyAlignment="1">
      <alignment horizontal="left" vertical="center"/>
    </xf>
    <xf numFmtId="49" fontId="38" fillId="18" borderId="30" xfId="0" applyNumberFormat="1" applyFont="1" applyFill="1" applyBorder="1" applyAlignment="1">
      <alignment horizontal="left" vertical="center"/>
    </xf>
    <xf numFmtId="49" fontId="38" fillId="0" borderId="0" xfId="0" applyNumberFormat="1" applyFont="1" applyAlignment="1">
      <alignment horizontal="left" vertical="center"/>
    </xf>
    <xf numFmtId="4" fontId="38" fillId="17" borderId="33" xfId="0" applyNumberFormat="1" applyFont="1" applyFill="1" applyBorder="1" applyAlignment="1">
      <alignment vertical="center"/>
    </xf>
    <xf numFmtId="4" fontId="38" fillId="18" borderId="8" xfId="0" applyNumberFormat="1" applyFont="1" applyFill="1" applyBorder="1" applyAlignment="1">
      <alignment horizontal="center" vertical="center"/>
    </xf>
    <xf numFmtId="167" fontId="52" fillId="0" borderId="23" xfId="0" applyNumberFormat="1" applyFont="1" applyBorder="1" applyAlignment="1">
      <alignment vertical="center"/>
    </xf>
    <xf numFmtId="0" fontId="63" fillId="0" borderId="23" xfId="0" applyFont="1" applyBorder="1" applyAlignment="1">
      <alignment vertical="center"/>
    </xf>
    <xf numFmtId="4" fontId="64" fillId="0" borderId="23" xfId="0" applyNumberFormat="1" applyFont="1" applyBorder="1"/>
    <xf numFmtId="4" fontId="64" fillId="0" borderId="23" xfId="0" applyNumberFormat="1" applyFont="1" applyBorder="1" applyAlignment="1">
      <alignment vertical="center"/>
    </xf>
    <xf numFmtId="167" fontId="64" fillId="0" borderId="23" xfId="0" applyNumberFormat="1" applyFont="1" applyBorder="1" applyAlignment="1">
      <alignment vertical="center"/>
    </xf>
    <xf numFmtId="167" fontId="65" fillId="0" borderId="27" xfId="0" applyNumberFormat="1" applyFont="1" applyBorder="1" applyAlignment="1">
      <alignment vertical="center"/>
    </xf>
    <xf numFmtId="167" fontId="65" fillId="0" borderId="24" xfId="0" applyNumberFormat="1" applyFont="1" applyBorder="1" applyAlignment="1">
      <alignment vertical="center"/>
    </xf>
    <xf numFmtId="4" fontId="66" fillId="18" borderId="26" xfId="0" applyNumberFormat="1" applyFont="1" applyFill="1" applyBorder="1" applyAlignment="1">
      <alignment vertical="center"/>
    </xf>
    <xf numFmtId="4" fontId="66" fillId="18" borderId="34" xfId="0" applyNumberFormat="1" applyFont="1" applyFill="1" applyBorder="1" applyAlignment="1">
      <alignment vertical="center"/>
    </xf>
    <xf numFmtId="167" fontId="66" fillId="16" borderId="26" xfId="0" applyNumberFormat="1" applyFont="1" applyFill="1" applyBorder="1" applyAlignment="1">
      <alignment vertical="center"/>
    </xf>
    <xf numFmtId="167" fontId="67" fillId="18" borderId="24" xfId="0" applyNumberFormat="1" applyFont="1" applyFill="1" applyBorder="1" applyAlignment="1">
      <alignment vertical="center"/>
    </xf>
    <xf numFmtId="0" fontId="52" fillId="0" borderId="0" xfId="0" applyFont="1" applyAlignment="1">
      <alignment horizontal="center"/>
    </xf>
    <xf numFmtId="49" fontId="0" fillId="0" borderId="31" xfId="0" applyNumberFormat="1" applyBorder="1" applyAlignment="1">
      <alignment horizontal="left" vertical="top"/>
    </xf>
    <xf numFmtId="49" fontId="48" fillId="18" borderId="8" xfId="0" applyNumberFormat="1" applyFont="1" applyFill="1" applyBorder="1" applyAlignment="1">
      <alignment horizontal="left" vertical="center" wrapText="1"/>
    </xf>
    <xf numFmtId="0" fontId="44" fillId="0" borderId="31" xfId="0" applyFont="1" applyBorder="1" applyAlignment="1">
      <alignment horizontal="justify" vertical="center" wrapText="1"/>
    </xf>
    <xf numFmtId="0" fontId="44" fillId="0" borderId="0" xfId="0" applyFont="1" applyAlignment="1">
      <alignment horizontal="justify" vertical="center" wrapText="1"/>
    </xf>
    <xf numFmtId="0" fontId="44" fillId="0" borderId="23" xfId="0" applyFont="1" applyBorder="1" applyAlignment="1">
      <alignment horizontal="justify" vertical="center" wrapText="1"/>
    </xf>
    <xf numFmtId="0" fontId="38" fillId="0" borderId="29" xfId="0" applyFont="1" applyBorder="1" applyAlignment="1">
      <alignment horizontal="justify" vertical="center" wrapText="1"/>
    </xf>
    <xf numFmtId="0" fontId="38" fillId="0" borderId="6" xfId="0" applyFont="1" applyBorder="1" applyAlignment="1">
      <alignment horizontal="justify" vertical="center" wrapText="1"/>
    </xf>
    <xf numFmtId="0" fontId="38" fillId="0" borderId="25" xfId="0" applyFont="1" applyBorder="1" applyAlignment="1">
      <alignment horizontal="justify" vertical="center" wrapText="1"/>
    </xf>
    <xf numFmtId="49" fontId="38" fillId="0" borderId="30" xfId="0" applyNumberFormat="1" applyFont="1" applyBorder="1" applyAlignment="1">
      <alignment horizontal="left" vertical="top" wrapText="1"/>
    </xf>
    <xf numFmtId="49" fontId="38" fillId="0" borderId="5" xfId="0" applyNumberFormat="1" applyFont="1" applyBorder="1" applyAlignment="1">
      <alignment horizontal="left" vertical="top" wrapText="1"/>
    </xf>
    <xf numFmtId="49" fontId="38" fillId="0" borderId="24" xfId="0" applyNumberFormat="1" applyFont="1" applyBorder="1" applyAlignment="1">
      <alignment horizontal="left" vertical="top" wrapText="1"/>
    </xf>
    <xf numFmtId="49" fontId="38" fillId="0" borderId="30" xfId="0" applyNumberFormat="1" applyFont="1" applyBorder="1" applyAlignment="1">
      <alignment horizontal="left" vertical="top"/>
    </xf>
    <xf numFmtId="49" fontId="38" fillId="0" borderId="5" xfId="0" applyNumberFormat="1" applyFont="1" applyBorder="1" applyAlignment="1">
      <alignment horizontal="left" vertical="top"/>
    </xf>
    <xf numFmtId="49" fontId="38" fillId="0" borderId="24" xfId="0" applyNumberFormat="1" applyFont="1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23" xfId="0" applyFont="1" applyBorder="1" applyAlignment="1">
      <alignment horizontal="left" vertical="center" wrapText="1"/>
    </xf>
  </cellXfs>
  <cellStyles count="186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20% - Isticanje1 2" xfId="10" xr:uid="{00000000-0005-0000-0000-000006000000}"/>
    <cellStyle name="20% - Isticanje1 2 2" xfId="145" xr:uid="{00000000-0005-0000-0000-000007000000}"/>
    <cellStyle name="20% - Isticanje2 2" xfId="11" xr:uid="{00000000-0005-0000-0000-000008000000}"/>
    <cellStyle name="20% - Isticanje2 2 2" xfId="146" xr:uid="{00000000-0005-0000-0000-000009000000}"/>
    <cellStyle name="20% - Isticanje3 2" xfId="12" xr:uid="{00000000-0005-0000-0000-00000A000000}"/>
    <cellStyle name="20% - Isticanje3 2 2" xfId="147" xr:uid="{00000000-0005-0000-0000-00000B000000}"/>
    <cellStyle name="20% - Isticanje4 2" xfId="13" xr:uid="{00000000-0005-0000-0000-00000C000000}"/>
    <cellStyle name="20% - Isticanje4 2 2" xfId="148" xr:uid="{00000000-0005-0000-0000-00000D000000}"/>
    <cellStyle name="20% - Isticanje5 2" xfId="14" xr:uid="{00000000-0005-0000-0000-00000E000000}"/>
    <cellStyle name="20% - Isticanje6 2" xfId="15" xr:uid="{00000000-0005-0000-0000-00000F000000}"/>
    <cellStyle name="20% - Isticanje6 2 2" xfId="149" xr:uid="{00000000-0005-0000-0000-000010000000}"/>
    <cellStyle name="40% - Accent1" xfId="16" xr:uid="{00000000-0005-0000-0000-000011000000}"/>
    <cellStyle name="40% - Accent2" xfId="17" xr:uid="{00000000-0005-0000-0000-000012000000}"/>
    <cellStyle name="40% - Accent3" xfId="18" xr:uid="{00000000-0005-0000-0000-000013000000}"/>
    <cellStyle name="40% - Accent4" xfId="19" xr:uid="{00000000-0005-0000-0000-000014000000}"/>
    <cellStyle name="40% - Accent5" xfId="20" xr:uid="{00000000-0005-0000-0000-000015000000}"/>
    <cellStyle name="40% - Accent6" xfId="21" xr:uid="{00000000-0005-0000-0000-000016000000}"/>
    <cellStyle name="40% - Isticanje1" xfId="22" xr:uid="{00000000-0005-0000-0000-000017000000}"/>
    <cellStyle name="40% - Isticanje2 2" xfId="23" xr:uid="{00000000-0005-0000-0000-000018000000}"/>
    <cellStyle name="40% - Isticanje3 2" xfId="24" xr:uid="{00000000-0005-0000-0000-000019000000}"/>
    <cellStyle name="40% - Isticanje3 2 2" xfId="150" xr:uid="{00000000-0005-0000-0000-00001A000000}"/>
    <cellStyle name="40% - Isticanje4 2" xfId="25" xr:uid="{00000000-0005-0000-0000-00001B000000}"/>
    <cellStyle name="40% - Isticanje4 2 2" xfId="151" xr:uid="{00000000-0005-0000-0000-00001C000000}"/>
    <cellStyle name="40% - Isticanje5 2" xfId="26" xr:uid="{00000000-0005-0000-0000-00001D000000}"/>
    <cellStyle name="40% - Isticanje5 2 2" xfId="152" xr:uid="{00000000-0005-0000-0000-00001E000000}"/>
    <cellStyle name="40% - Isticanje6 2" xfId="27" xr:uid="{00000000-0005-0000-0000-00001F000000}"/>
    <cellStyle name="40% - Isticanje6 2 2" xfId="153" xr:uid="{00000000-0005-0000-0000-000020000000}"/>
    <cellStyle name="40% - Naglasak1 2" xfId="154" xr:uid="{00000000-0005-0000-0000-000021000000}"/>
    <cellStyle name="60% - Accent1" xfId="28" xr:uid="{00000000-0005-0000-0000-000022000000}"/>
    <cellStyle name="60% - Accent2" xfId="29" xr:uid="{00000000-0005-0000-0000-000023000000}"/>
    <cellStyle name="60% - Accent3" xfId="30" xr:uid="{00000000-0005-0000-0000-000024000000}"/>
    <cellStyle name="60% - Accent4" xfId="31" xr:uid="{00000000-0005-0000-0000-000025000000}"/>
    <cellStyle name="60% - Accent5" xfId="32" xr:uid="{00000000-0005-0000-0000-000026000000}"/>
    <cellStyle name="60% - Accent6" xfId="33" xr:uid="{00000000-0005-0000-0000-000027000000}"/>
    <cellStyle name="60% - Isticanje1 2" xfId="34" xr:uid="{00000000-0005-0000-0000-000028000000}"/>
    <cellStyle name="60% - Isticanje1 2 2" xfId="155" xr:uid="{00000000-0005-0000-0000-000029000000}"/>
    <cellStyle name="60% - Isticanje2 2" xfId="35" xr:uid="{00000000-0005-0000-0000-00002A000000}"/>
    <cellStyle name="60% - Isticanje2 2 2" xfId="156" xr:uid="{00000000-0005-0000-0000-00002B000000}"/>
    <cellStyle name="60% - Isticanje3 2" xfId="36" xr:uid="{00000000-0005-0000-0000-00002C000000}"/>
    <cellStyle name="60% - Isticanje3 2 2" xfId="157" xr:uid="{00000000-0005-0000-0000-00002D000000}"/>
    <cellStyle name="60% - Isticanje4 2" xfId="37" xr:uid="{00000000-0005-0000-0000-00002E000000}"/>
    <cellStyle name="60% - Isticanje4 2 2" xfId="158" xr:uid="{00000000-0005-0000-0000-00002F000000}"/>
    <cellStyle name="60% - Isticanje5 2" xfId="38" xr:uid="{00000000-0005-0000-0000-000030000000}"/>
    <cellStyle name="60% - Isticanje5 2 2" xfId="159" xr:uid="{00000000-0005-0000-0000-000031000000}"/>
    <cellStyle name="60% - Isticanje6 2" xfId="39" xr:uid="{00000000-0005-0000-0000-000032000000}"/>
    <cellStyle name="60% - Isticanje6 2 2" xfId="160" xr:uid="{00000000-0005-0000-0000-000033000000}"/>
    <cellStyle name="Accent1" xfId="40" xr:uid="{00000000-0005-0000-0000-000034000000}"/>
    <cellStyle name="Accent2" xfId="41" xr:uid="{00000000-0005-0000-0000-000035000000}"/>
    <cellStyle name="Accent3" xfId="42" xr:uid="{00000000-0005-0000-0000-000036000000}"/>
    <cellStyle name="Accent4" xfId="43" xr:uid="{00000000-0005-0000-0000-000037000000}"/>
    <cellStyle name="Accent5" xfId="44" xr:uid="{00000000-0005-0000-0000-000038000000}"/>
    <cellStyle name="Accent6" xfId="45" xr:uid="{00000000-0005-0000-0000-000039000000}"/>
    <cellStyle name="Bad" xfId="46" xr:uid="{00000000-0005-0000-0000-00003A000000}"/>
    <cellStyle name="Bilješka 2" xfId="161" xr:uid="{00000000-0005-0000-0000-00003B000000}"/>
    <cellStyle name="Calculation" xfId="47" xr:uid="{00000000-0005-0000-0000-00003C000000}"/>
    <cellStyle name="Check Cell" xfId="48" xr:uid="{00000000-0005-0000-0000-00003D000000}"/>
    <cellStyle name="Dobro 2" xfId="162" xr:uid="{00000000-0005-0000-0000-00003E000000}"/>
    <cellStyle name="Explanatory Text" xfId="49" xr:uid="{00000000-0005-0000-0000-00003F000000}"/>
    <cellStyle name="Good" xfId="50" xr:uid="{00000000-0005-0000-0000-000040000000}"/>
    <cellStyle name="Heading 1" xfId="51" xr:uid="{00000000-0005-0000-0000-000041000000}"/>
    <cellStyle name="Heading 2" xfId="52" xr:uid="{00000000-0005-0000-0000-000042000000}"/>
    <cellStyle name="Heading 3" xfId="53" xr:uid="{00000000-0005-0000-0000-000043000000}"/>
    <cellStyle name="Heading 4" xfId="54" xr:uid="{00000000-0005-0000-0000-000044000000}"/>
    <cellStyle name="Hiperveza 10" xfId="55" xr:uid="{00000000-0005-0000-0000-000045000000}"/>
    <cellStyle name="Hiperveza 10 2" xfId="56" xr:uid="{00000000-0005-0000-0000-000046000000}"/>
    <cellStyle name="Hiperveza 2" xfId="57" xr:uid="{00000000-0005-0000-0000-000047000000}"/>
    <cellStyle name="Hiperveza 2 2" xfId="58" xr:uid="{00000000-0005-0000-0000-000048000000}"/>
    <cellStyle name="Hiperveza 3" xfId="59" xr:uid="{00000000-0005-0000-0000-000049000000}"/>
    <cellStyle name="Hiperveza 3 2" xfId="163" xr:uid="{00000000-0005-0000-0000-00004A000000}"/>
    <cellStyle name="Hiperveza_građ. dil A" xfId="2" xr:uid="{00000000-0005-0000-0000-00004B000000}"/>
    <cellStyle name="Input" xfId="60" xr:uid="{00000000-0005-0000-0000-00004C000000}"/>
    <cellStyle name="Isticanje1 2" xfId="61" xr:uid="{00000000-0005-0000-0000-00004D000000}"/>
    <cellStyle name="Isticanje1 2 2" xfId="164" xr:uid="{00000000-0005-0000-0000-00004E000000}"/>
    <cellStyle name="Isticanje2 2" xfId="63" xr:uid="{00000000-0005-0000-0000-00004F000000}"/>
    <cellStyle name="Isticanje2 2 2" xfId="165" xr:uid="{00000000-0005-0000-0000-000050000000}"/>
    <cellStyle name="Isticanje2 3" xfId="62" xr:uid="{00000000-0005-0000-0000-000051000000}"/>
    <cellStyle name="Isticanje3 2" xfId="64" xr:uid="{00000000-0005-0000-0000-000052000000}"/>
    <cellStyle name="Isticanje3 2 2" xfId="166" xr:uid="{00000000-0005-0000-0000-000053000000}"/>
    <cellStyle name="Isticanje4 2" xfId="65" xr:uid="{00000000-0005-0000-0000-000054000000}"/>
    <cellStyle name="Isticanje4 2 2" xfId="167" xr:uid="{00000000-0005-0000-0000-000055000000}"/>
    <cellStyle name="Isticanje5 2" xfId="66" xr:uid="{00000000-0005-0000-0000-000056000000}"/>
    <cellStyle name="Isticanje6 2" xfId="67" xr:uid="{00000000-0005-0000-0000-000057000000}"/>
    <cellStyle name="Isticanje6 2 2" xfId="168" xr:uid="{00000000-0005-0000-0000-000058000000}"/>
    <cellStyle name="Izlaz 2" xfId="169" xr:uid="{00000000-0005-0000-0000-000059000000}"/>
    <cellStyle name="Izračun 2" xfId="68" xr:uid="{00000000-0005-0000-0000-00005A000000}"/>
    <cellStyle name="Izračun 2 2" xfId="170" xr:uid="{00000000-0005-0000-0000-00005B000000}"/>
    <cellStyle name="Linked Cell" xfId="69" xr:uid="{00000000-0005-0000-0000-00005C000000}"/>
    <cellStyle name="Loše 2" xfId="70" xr:uid="{00000000-0005-0000-0000-00005D000000}"/>
    <cellStyle name="Loše 2 2" xfId="171" xr:uid="{00000000-0005-0000-0000-00005E000000}"/>
    <cellStyle name="Naslov 1 2" xfId="71" xr:uid="{00000000-0005-0000-0000-00005F000000}"/>
    <cellStyle name="Naslov 1 2 2" xfId="172" xr:uid="{00000000-0005-0000-0000-000060000000}"/>
    <cellStyle name="Naslov 2 2" xfId="72" xr:uid="{00000000-0005-0000-0000-000061000000}"/>
    <cellStyle name="Naslov 2 2 2" xfId="173" xr:uid="{00000000-0005-0000-0000-000062000000}"/>
    <cellStyle name="Naslov 3 2" xfId="73" xr:uid="{00000000-0005-0000-0000-000063000000}"/>
    <cellStyle name="Naslov 3 2 2" xfId="174" xr:uid="{00000000-0005-0000-0000-000064000000}"/>
    <cellStyle name="Naslov 4 2" xfId="74" xr:uid="{00000000-0005-0000-0000-000065000000}"/>
    <cellStyle name="Naslov 4 2 2" xfId="175" xr:uid="{00000000-0005-0000-0000-000066000000}"/>
    <cellStyle name="Naslov 5" xfId="176" xr:uid="{00000000-0005-0000-0000-000067000000}"/>
    <cellStyle name="Neutral" xfId="75" xr:uid="{00000000-0005-0000-0000-000068000000}"/>
    <cellStyle name="Neutralno 2" xfId="76" xr:uid="{00000000-0005-0000-0000-000069000000}"/>
    <cellStyle name="Neutralno 2 2" xfId="177" xr:uid="{00000000-0005-0000-0000-00006A000000}"/>
    <cellStyle name="Normal 2" xfId="139" xr:uid="{00000000-0005-0000-0000-00006C000000}"/>
    <cellStyle name="Normal 3" xfId="140" xr:uid="{00000000-0005-0000-0000-00006D000000}"/>
    <cellStyle name="Normal 4" xfId="77" xr:uid="{00000000-0005-0000-0000-00006E000000}"/>
    <cellStyle name="Normalno" xfId="0" builtinId="0" customBuiltin="1"/>
    <cellStyle name="Normalno 2" xfId="78" xr:uid="{00000000-0005-0000-0000-00006F000000}"/>
    <cellStyle name="Normalno 2 2" xfId="79" xr:uid="{00000000-0005-0000-0000-000070000000}"/>
    <cellStyle name="Normalno 2 3" xfId="80" xr:uid="{00000000-0005-0000-0000-000071000000}"/>
    <cellStyle name="Normalno 3" xfId="81" xr:uid="{00000000-0005-0000-0000-000072000000}"/>
    <cellStyle name="Normalno 4" xfId="82" xr:uid="{00000000-0005-0000-0000-000073000000}"/>
    <cellStyle name="Normalno 4 2" xfId="83" xr:uid="{00000000-0005-0000-0000-000074000000}"/>
    <cellStyle name="Note" xfId="84" xr:uid="{00000000-0005-0000-0000-000075000000}"/>
    <cellStyle name="Note 2" xfId="141" xr:uid="{00000000-0005-0000-0000-000076000000}"/>
    <cellStyle name="Obično 10" xfId="85" xr:uid="{00000000-0005-0000-0000-000077000000}"/>
    <cellStyle name="Obično 10 2" xfId="86" xr:uid="{00000000-0005-0000-0000-000078000000}"/>
    <cellStyle name="Obično 11" xfId="87" xr:uid="{00000000-0005-0000-0000-000079000000}"/>
    <cellStyle name="Obično 11 2" xfId="88" xr:uid="{00000000-0005-0000-0000-00007A000000}"/>
    <cellStyle name="Obično 11 3" xfId="89" xr:uid="{00000000-0005-0000-0000-00007B000000}"/>
    <cellStyle name="Obično 12" xfId="90" xr:uid="{00000000-0005-0000-0000-00007C000000}"/>
    <cellStyle name="Obično 12 2" xfId="91" xr:uid="{00000000-0005-0000-0000-00007D000000}"/>
    <cellStyle name="Obično 12 3" xfId="92" xr:uid="{00000000-0005-0000-0000-00007E000000}"/>
    <cellStyle name="Obično 13" xfId="93" xr:uid="{00000000-0005-0000-0000-00007F000000}"/>
    <cellStyle name="Obično 13 2" xfId="94" xr:uid="{00000000-0005-0000-0000-000080000000}"/>
    <cellStyle name="Obično 13 3" xfId="95" xr:uid="{00000000-0005-0000-0000-000081000000}"/>
    <cellStyle name="Obično 14" xfId="96" xr:uid="{00000000-0005-0000-0000-000082000000}"/>
    <cellStyle name="Obično 14 2" xfId="97" xr:uid="{00000000-0005-0000-0000-000083000000}"/>
    <cellStyle name="Obično 14 3" xfId="98" xr:uid="{00000000-0005-0000-0000-000084000000}"/>
    <cellStyle name="Obično 15" xfId="3" xr:uid="{00000000-0005-0000-0000-000085000000}"/>
    <cellStyle name="Obično 16" xfId="136" xr:uid="{00000000-0005-0000-0000-000086000000}"/>
    <cellStyle name="Obično 17" xfId="144" xr:uid="{00000000-0005-0000-0000-000087000000}"/>
    <cellStyle name="Obično 18" xfId="99" xr:uid="{00000000-0005-0000-0000-000088000000}"/>
    <cellStyle name="Obično 18 2" xfId="100" xr:uid="{00000000-0005-0000-0000-000089000000}"/>
    <cellStyle name="Obično 19" xfId="101" xr:uid="{00000000-0005-0000-0000-00008A000000}"/>
    <cellStyle name="Obično 19 2" xfId="142" xr:uid="{00000000-0005-0000-0000-00008B000000}"/>
    <cellStyle name="Obično 2" xfId="102" xr:uid="{00000000-0005-0000-0000-00008C000000}"/>
    <cellStyle name="Obično 2 2" xfId="103" xr:uid="{00000000-0005-0000-0000-00008D000000}"/>
    <cellStyle name="Obično 2 3" xfId="104" xr:uid="{00000000-0005-0000-0000-00008E000000}"/>
    <cellStyle name="Obično 20" xfId="105" xr:uid="{00000000-0005-0000-0000-00008F000000}"/>
    <cellStyle name="Obično 20 2" xfId="137" xr:uid="{00000000-0005-0000-0000-000090000000}"/>
    <cellStyle name="Obično 20 2 2" xfId="178" xr:uid="{00000000-0005-0000-0000-000091000000}"/>
    <cellStyle name="Obično 21" xfId="106" xr:uid="{00000000-0005-0000-0000-000092000000}"/>
    <cellStyle name="Obično 21 2" xfId="135" xr:uid="{00000000-0005-0000-0000-000093000000}"/>
    <cellStyle name="Obično 21 3" xfId="138" xr:uid="{00000000-0005-0000-0000-000094000000}"/>
    <cellStyle name="Obično 21 4" xfId="179" xr:uid="{00000000-0005-0000-0000-000095000000}"/>
    <cellStyle name="Obično 21 5" xfId="185" xr:uid="{00000000-0005-0000-0000-000096000000}"/>
    <cellStyle name="Obično 3" xfId="107" xr:uid="{00000000-0005-0000-0000-000097000000}"/>
    <cellStyle name="Obično 3 2" xfId="108" xr:uid="{00000000-0005-0000-0000-000098000000}"/>
    <cellStyle name="Obično 4" xfId="109" xr:uid="{00000000-0005-0000-0000-000099000000}"/>
    <cellStyle name="Obično 4 2" xfId="110" xr:uid="{00000000-0005-0000-0000-00009A000000}"/>
    <cellStyle name="Obično 4 3" xfId="180" xr:uid="{00000000-0005-0000-0000-00009B000000}"/>
    <cellStyle name="Obično 5" xfId="111" xr:uid="{00000000-0005-0000-0000-00009C000000}"/>
    <cellStyle name="Obično 5 2" xfId="112" xr:uid="{00000000-0005-0000-0000-00009D000000}"/>
    <cellStyle name="Obično 6" xfId="113" xr:uid="{00000000-0005-0000-0000-00009E000000}"/>
    <cellStyle name="Obično 6 2" xfId="114" xr:uid="{00000000-0005-0000-0000-00009F000000}"/>
    <cellStyle name="Obično 7" xfId="115" xr:uid="{00000000-0005-0000-0000-0000A0000000}"/>
    <cellStyle name="Obično 7 2" xfId="116" xr:uid="{00000000-0005-0000-0000-0000A1000000}"/>
    <cellStyle name="Obično 8" xfId="117" xr:uid="{00000000-0005-0000-0000-0000A2000000}"/>
    <cellStyle name="Obično 9" xfId="118" xr:uid="{00000000-0005-0000-0000-0000A3000000}"/>
    <cellStyle name="Obično 9 2" xfId="119" xr:uid="{00000000-0005-0000-0000-0000A4000000}"/>
    <cellStyle name="Obično_građ. dil A" xfId="1" xr:uid="{00000000-0005-0000-0000-0000A5000000}"/>
    <cellStyle name="Output" xfId="120" xr:uid="{00000000-0005-0000-0000-0000A6000000}"/>
    <cellStyle name="Percent 2" xfId="143" xr:uid="{00000000-0005-0000-0000-0000A7000000}"/>
    <cellStyle name="Postotak 2" xfId="121" xr:uid="{00000000-0005-0000-0000-0000A8000000}"/>
    <cellStyle name="Postotak 2 2" xfId="122" xr:uid="{00000000-0005-0000-0000-0000A9000000}"/>
    <cellStyle name="Povezana ćelija 2" xfId="123" xr:uid="{00000000-0005-0000-0000-0000AA000000}"/>
    <cellStyle name="Povezana ćelija 2 2" xfId="181" xr:uid="{00000000-0005-0000-0000-0000AB000000}"/>
    <cellStyle name="Provjera ćelije 2" xfId="124" xr:uid="{00000000-0005-0000-0000-0000AC000000}"/>
    <cellStyle name="Style 1" xfId="125" xr:uid="{00000000-0005-0000-0000-0000AD000000}"/>
    <cellStyle name="Tekst objašnjenja 2" xfId="126" xr:uid="{00000000-0005-0000-0000-0000AE000000}"/>
    <cellStyle name="Tekst upozorenja 2" xfId="182" xr:uid="{00000000-0005-0000-0000-0000AF000000}"/>
    <cellStyle name="Title" xfId="127" xr:uid="{00000000-0005-0000-0000-0000B0000000}"/>
    <cellStyle name="Total" xfId="128" xr:uid="{00000000-0005-0000-0000-0000B1000000}"/>
    <cellStyle name="Ukupni zbroj 2" xfId="129" xr:uid="{00000000-0005-0000-0000-0000B2000000}"/>
    <cellStyle name="Ukupni zbroj 2 2" xfId="183" xr:uid="{00000000-0005-0000-0000-0000B3000000}"/>
    <cellStyle name="Unos 2" xfId="130" xr:uid="{00000000-0005-0000-0000-0000B4000000}"/>
    <cellStyle name="Unos 2 2" xfId="184" xr:uid="{00000000-0005-0000-0000-0000B5000000}"/>
    <cellStyle name="Valuta 2" xfId="131" xr:uid="{00000000-0005-0000-0000-0000B6000000}"/>
    <cellStyle name="Valuta 2 2" xfId="132" xr:uid="{00000000-0005-0000-0000-0000B7000000}"/>
    <cellStyle name="Warning Text" xfId="133" xr:uid="{00000000-0005-0000-0000-0000B8000000}"/>
    <cellStyle name="Zarez 2" xfId="134" xr:uid="{00000000-0005-0000-0000-0000B9000000}"/>
  </cellStyles>
  <dxfs count="0"/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a&#382;_hp\_projekti\Documents%20and%20Settings\Sanjin.SANJINC.000\Local%20Settings\Temporary%20Internet%20Files\OLK66F\Police_4paviljon_priz_Ikat-VK(26.6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đevinski Splitska Banka"/>
      <sheetName val="troškovnik V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08E15-23F7-479F-BDBA-BC444E36EFC4}">
  <dimension ref="A1:L480"/>
  <sheetViews>
    <sheetView showGridLines="0" tabSelected="1" zoomScaleNormal="100" workbookViewId="0">
      <selection activeCell="G7" sqref="G7"/>
    </sheetView>
  </sheetViews>
  <sheetFormatPr defaultRowHeight="12.75"/>
  <cols>
    <col min="1" max="1" width="7.42578125" style="138" customWidth="1"/>
    <col min="2" max="2" width="40.42578125" style="44" customWidth="1"/>
    <col min="3" max="3" width="9.5703125" style="19" customWidth="1"/>
    <col min="4" max="4" width="9.5703125" style="24" customWidth="1"/>
    <col min="5" max="5" width="18.5703125" style="35" customWidth="1"/>
    <col min="6" max="6" width="17.7109375" style="17" customWidth="1"/>
    <col min="7" max="7" width="48.7109375" style="66" customWidth="1"/>
    <col min="8" max="9" width="8.7109375" style="16" customWidth="1"/>
    <col min="10" max="10" width="7.140625" style="16" customWidth="1"/>
    <col min="11" max="11" width="2" style="16" customWidth="1"/>
    <col min="12" max="12" width="9.140625" style="17"/>
    <col min="13" max="13" width="50.85546875" style="17" customWidth="1"/>
    <col min="14" max="16384" width="9.140625" style="17"/>
  </cols>
  <sheetData>
    <row r="1" spans="1:11" s="6" customFormat="1" ht="16.5" customHeight="1">
      <c r="A1" s="134"/>
      <c r="B1" s="1"/>
      <c r="C1" s="2"/>
      <c r="D1" s="3"/>
      <c r="E1" s="4"/>
      <c r="F1" s="119"/>
      <c r="G1" s="120"/>
      <c r="H1" s="5"/>
      <c r="I1" s="5"/>
      <c r="J1" s="5"/>
      <c r="K1" s="5"/>
    </row>
    <row r="2" spans="1:11" s="8" customFormat="1" ht="18.75" customHeight="1">
      <c r="A2" s="155" t="s">
        <v>14</v>
      </c>
      <c r="B2" s="156"/>
      <c r="C2" s="156"/>
      <c r="D2" s="156"/>
      <c r="E2" s="156"/>
      <c r="F2" s="157"/>
      <c r="G2" s="78"/>
      <c r="H2" s="7"/>
      <c r="I2" s="7"/>
      <c r="J2" s="7"/>
      <c r="K2" s="7"/>
    </row>
    <row r="3" spans="1:11" s="8" customFormat="1" ht="154.5" customHeight="1">
      <c r="A3" s="158" t="s">
        <v>115</v>
      </c>
      <c r="B3" s="159"/>
      <c r="C3" s="159"/>
      <c r="D3" s="159"/>
      <c r="E3" s="159"/>
      <c r="F3" s="160"/>
      <c r="G3" s="78"/>
      <c r="H3" s="7"/>
      <c r="I3" s="7"/>
      <c r="J3" s="7"/>
      <c r="K3" s="7"/>
    </row>
    <row r="4" spans="1:11" s="10" customFormat="1" ht="48" customHeight="1">
      <c r="A4" s="161" t="s">
        <v>31</v>
      </c>
      <c r="B4" s="162"/>
      <c r="C4" s="162"/>
      <c r="D4" s="162"/>
      <c r="E4" s="162"/>
      <c r="F4" s="163"/>
      <c r="G4" s="121"/>
      <c r="H4" s="9"/>
      <c r="I4" s="9"/>
      <c r="J4" s="9"/>
      <c r="K4" s="9"/>
    </row>
    <row r="5" spans="1:11" s="10" customFormat="1" ht="15.75">
      <c r="A5" s="164"/>
      <c r="B5" s="165"/>
      <c r="C5" s="165"/>
      <c r="D5" s="165"/>
      <c r="E5" s="165"/>
      <c r="F5" s="166"/>
      <c r="G5" s="79"/>
      <c r="H5" s="9"/>
      <c r="I5" s="9"/>
      <c r="J5" s="9"/>
      <c r="K5" s="9"/>
    </row>
    <row r="6" spans="1:11" s="14" customFormat="1" ht="18.75">
      <c r="A6" s="103" t="s">
        <v>46</v>
      </c>
      <c r="B6" s="11"/>
      <c r="C6" s="122"/>
      <c r="D6" s="12"/>
      <c r="E6" s="69"/>
      <c r="F6" s="87"/>
      <c r="G6" s="80"/>
      <c r="H6" s="13"/>
      <c r="I6" s="13"/>
      <c r="J6" s="13"/>
      <c r="K6" s="13"/>
    </row>
    <row r="7" spans="1:11" s="14" customFormat="1" ht="21.75" customHeight="1">
      <c r="A7" s="135"/>
      <c r="B7" s="74"/>
      <c r="C7" s="74"/>
      <c r="D7" s="123"/>
      <c r="E7" s="71"/>
      <c r="F7" s="88"/>
      <c r="G7" s="81"/>
    </row>
    <row r="8" spans="1:11" ht="38.25">
      <c r="A8" s="104"/>
      <c r="B8" s="15"/>
      <c r="C8" s="89" t="s">
        <v>2</v>
      </c>
      <c r="D8" s="89" t="s">
        <v>3</v>
      </c>
      <c r="E8" s="90" t="s">
        <v>4</v>
      </c>
      <c r="F8" s="91" t="s">
        <v>5</v>
      </c>
      <c r="G8" s="82"/>
    </row>
    <row r="9" spans="1:11">
      <c r="A9" s="136"/>
      <c r="B9" s="124"/>
      <c r="C9" s="125"/>
      <c r="D9" s="18"/>
      <c r="E9" s="70"/>
      <c r="F9" s="92"/>
      <c r="G9" s="82"/>
    </row>
    <row r="10" spans="1:11" ht="114.75">
      <c r="A10" s="105" t="s">
        <v>7</v>
      </c>
      <c r="B10" s="93" t="s">
        <v>28</v>
      </c>
      <c r="C10" s="76" t="s">
        <v>13</v>
      </c>
      <c r="D10" s="21">
        <v>1</v>
      </c>
      <c r="E10" s="73"/>
      <c r="F10" s="143">
        <f>E10*D10</f>
        <v>0</v>
      </c>
      <c r="G10" s="82"/>
    </row>
    <row r="11" spans="1:11" s="14" customFormat="1">
      <c r="A11" s="105"/>
      <c r="B11" s="126"/>
      <c r="C11" s="19"/>
      <c r="D11" s="24"/>
      <c r="E11" s="73"/>
      <c r="F11" s="143"/>
      <c r="G11" s="83"/>
      <c r="H11" s="22"/>
      <c r="I11" s="22"/>
      <c r="J11" s="22"/>
      <c r="K11" s="22"/>
    </row>
    <row r="12" spans="1:11" s="14" customFormat="1" ht="25.5">
      <c r="A12" s="105" t="s">
        <v>6</v>
      </c>
      <c r="B12" s="68" t="s">
        <v>111</v>
      </c>
      <c r="C12" s="76" t="s">
        <v>13</v>
      </c>
      <c r="D12" s="21">
        <v>1</v>
      </c>
      <c r="E12" s="73"/>
      <c r="F12" s="143">
        <f>E12*D12</f>
        <v>0</v>
      </c>
      <c r="G12" s="83"/>
      <c r="H12" s="22"/>
      <c r="I12" s="23"/>
      <c r="J12" s="22"/>
      <c r="K12" s="22"/>
    </row>
    <row r="13" spans="1:11" s="14" customFormat="1">
      <c r="A13" s="105"/>
      <c r="B13" s="20"/>
      <c r="C13" s="19"/>
      <c r="D13" s="26"/>
      <c r="E13" s="73"/>
      <c r="F13" s="143"/>
      <c r="G13" s="83"/>
      <c r="H13" s="22"/>
      <c r="I13" s="23"/>
      <c r="J13" s="22"/>
      <c r="K13" s="22"/>
    </row>
    <row r="14" spans="1:11" s="14" customFormat="1" ht="25.5">
      <c r="A14" s="105" t="s">
        <v>15</v>
      </c>
      <c r="B14" s="68" t="s">
        <v>50</v>
      </c>
      <c r="C14" s="76" t="s">
        <v>13</v>
      </c>
      <c r="D14" s="21">
        <v>1</v>
      </c>
      <c r="E14" s="73"/>
      <c r="F14" s="143">
        <f>E14*D14</f>
        <v>0</v>
      </c>
      <c r="G14" s="83"/>
      <c r="H14" s="22"/>
      <c r="I14" s="23"/>
      <c r="J14" s="22"/>
      <c r="K14" s="22"/>
    </row>
    <row r="15" spans="1:11" s="14" customFormat="1">
      <c r="A15" s="105"/>
      <c r="B15" s="20"/>
      <c r="C15" s="19"/>
      <c r="D15" s="26"/>
      <c r="E15" s="73"/>
      <c r="F15" s="143"/>
      <c r="G15" s="83"/>
      <c r="H15" s="22"/>
      <c r="I15" s="23"/>
      <c r="J15" s="22"/>
      <c r="K15" s="22"/>
    </row>
    <row r="16" spans="1:11" s="14" customFormat="1" ht="76.5">
      <c r="A16" s="105" t="s">
        <v>16</v>
      </c>
      <c r="B16" s="68" t="s">
        <v>128</v>
      </c>
      <c r="C16" s="76" t="s">
        <v>13</v>
      </c>
      <c r="D16" s="21">
        <v>1</v>
      </c>
      <c r="E16" s="73"/>
      <c r="F16" s="143">
        <f>E16*D16</f>
        <v>0</v>
      </c>
      <c r="G16" s="83"/>
      <c r="H16" s="22"/>
      <c r="I16" s="23"/>
      <c r="J16" s="22"/>
      <c r="K16" s="22"/>
    </row>
    <row r="17" spans="1:11" s="14" customFormat="1">
      <c r="A17" s="105"/>
      <c r="B17" s="20"/>
      <c r="C17" s="19"/>
      <c r="D17" s="26"/>
      <c r="E17" s="73"/>
      <c r="F17" s="143"/>
      <c r="G17" s="83"/>
      <c r="H17" s="22"/>
      <c r="I17" s="23"/>
      <c r="J17" s="22"/>
      <c r="K17" s="22"/>
    </row>
    <row r="18" spans="1:11" s="14" customFormat="1" ht="51">
      <c r="A18" s="105" t="s">
        <v>17</v>
      </c>
      <c r="B18" s="68" t="s">
        <v>83</v>
      </c>
      <c r="C18" s="76" t="s">
        <v>13</v>
      </c>
      <c r="D18" s="21">
        <v>1</v>
      </c>
      <c r="E18" s="73"/>
      <c r="F18" s="143">
        <f>E18*D18</f>
        <v>0</v>
      </c>
      <c r="G18" s="83"/>
      <c r="H18" s="22"/>
      <c r="I18" s="23"/>
      <c r="J18" s="22"/>
      <c r="K18" s="22"/>
    </row>
    <row r="19" spans="1:11" s="14" customFormat="1">
      <c r="A19" s="105"/>
      <c r="B19" s="20"/>
      <c r="C19" s="19"/>
      <c r="D19" s="26"/>
      <c r="E19" s="73"/>
      <c r="F19" s="143"/>
      <c r="G19" s="83"/>
      <c r="H19" s="22"/>
      <c r="I19" s="23"/>
      <c r="J19" s="22"/>
      <c r="K19" s="22"/>
    </row>
    <row r="20" spans="1:11" s="14" customFormat="1">
      <c r="A20" s="105" t="s">
        <v>23</v>
      </c>
      <c r="B20" s="68" t="s">
        <v>88</v>
      </c>
      <c r="C20" s="25"/>
      <c r="D20" s="21"/>
      <c r="E20" s="99"/>
      <c r="F20" s="142"/>
      <c r="G20" s="83"/>
      <c r="H20" s="22"/>
      <c r="I20" s="23"/>
      <c r="J20" s="22"/>
      <c r="K20" s="22"/>
    </row>
    <row r="21" spans="1:11" s="14" customFormat="1" ht="51">
      <c r="A21" s="105"/>
      <c r="B21" s="68" t="s">
        <v>89</v>
      </c>
      <c r="C21" s="75" t="s">
        <v>57</v>
      </c>
      <c r="D21" s="21">
        <f>1*1*8</f>
        <v>8</v>
      </c>
      <c r="E21" s="73"/>
      <c r="F21" s="143">
        <f>E21*D21</f>
        <v>0</v>
      </c>
      <c r="G21" s="83"/>
      <c r="H21" s="22"/>
      <c r="I21" s="23"/>
      <c r="J21" s="22"/>
      <c r="K21" s="22"/>
    </row>
    <row r="22" spans="1:11" s="14" customFormat="1" ht="25.5">
      <c r="A22" s="105"/>
      <c r="B22" s="68" t="s">
        <v>90</v>
      </c>
      <c r="C22" s="75" t="s">
        <v>56</v>
      </c>
      <c r="D22" s="21">
        <f>0.8*0.8*0.8*8</f>
        <v>4.096000000000001</v>
      </c>
      <c r="E22" s="73"/>
      <c r="F22" s="143">
        <f>E22*D22</f>
        <v>0</v>
      </c>
      <c r="G22" s="83"/>
      <c r="H22" s="22"/>
      <c r="I22" s="23"/>
      <c r="J22" s="22"/>
      <c r="K22" s="22"/>
    </row>
    <row r="23" spans="1:11" s="14" customFormat="1" ht="25.5">
      <c r="A23" s="105"/>
      <c r="B23" s="68" t="s">
        <v>91</v>
      </c>
      <c r="C23" s="75" t="s">
        <v>56</v>
      </c>
      <c r="D23" s="21">
        <f>11*0.5*0.8</f>
        <v>4.4000000000000004</v>
      </c>
      <c r="E23" s="73"/>
      <c r="F23" s="143">
        <f>E23*D23</f>
        <v>0</v>
      </c>
      <c r="G23" s="83"/>
      <c r="H23" s="22"/>
      <c r="I23" s="23"/>
      <c r="J23" s="22"/>
      <c r="K23" s="22"/>
    </row>
    <row r="24" spans="1:11" s="14" customFormat="1" ht="17.25" customHeight="1">
      <c r="A24" s="106"/>
      <c r="B24" s="20"/>
      <c r="C24" s="19"/>
      <c r="D24" s="26"/>
      <c r="E24" s="73"/>
      <c r="F24" s="144"/>
      <c r="G24" s="83"/>
      <c r="H24" s="22"/>
      <c r="I24" s="23"/>
      <c r="J24" s="22"/>
      <c r="K24" s="22"/>
    </row>
    <row r="25" spans="1:11" s="14" customFormat="1" ht="51">
      <c r="A25" s="105" t="s">
        <v>24</v>
      </c>
      <c r="B25" s="68" t="s">
        <v>92</v>
      </c>
      <c r="C25" s="75" t="s">
        <v>57</v>
      </c>
      <c r="D25" s="21">
        <f>0.5*0.5*8</f>
        <v>2</v>
      </c>
      <c r="E25" s="99"/>
      <c r="F25" s="142"/>
      <c r="G25" s="83"/>
      <c r="H25" s="22"/>
      <c r="I25" s="23"/>
      <c r="J25" s="22"/>
      <c r="K25" s="22"/>
    </row>
    <row r="26" spans="1:11" s="14" customFormat="1" ht="17.25" customHeight="1">
      <c r="A26" s="106"/>
      <c r="B26" s="20"/>
      <c r="C26" s="19"/>
      <c r="D26" s="26"/>
      <c r="E26" s="73"/>
      <c r="F26" s="144"/>
      <c r="G26" s="83"/>
      <c r="H26" s="22"/>
      <c r="I26" s="23"/>
      <c r="J26" s="22"/>
      <c r="K26" s="22"/>
    </row>
    <row r="27" spans="1:11" s="14" customFormat="1" ht="76.5">
      <c r="A27" s="105" t="s">
        <v>26</v>
      </c>
      <c r="B27" s="68" t="s">
        <v>96</v>
      </c>
      <c r="C27" s="25" t="s">
        <v>97</v>
      </c>
      <c r="D27" s="21">
        <v>28</v>
      </c>
      <c r="E27" s="99"/>
      <c r="F27" s="142"/>
      <c r="G27" s="83"/>
      <c r="H27" s="22"/>
      <c r="I27" s="23"/>
      <c r="J27" s="22"/>
      <c r="K27" s="22"/>
    </row>
    <row r="28" spans="1:11" s="14" customFormat="1">
      <c r="A28" s="105"/>
      <c r="B28" s="68"/>
      <c r="C28" s="25"/>
      <c r="D28" s="21"/>
      <c r="E28" s="99"/>
      <c r="F28" s="142"/>
      <c r="G28" s="83"/>
      <c r="H28" s="22"/>
      <c r="I28" s="23"/>
      <c r="J28" s="22"/>
      <c r="K28" s="22"/>
    </row>
    <row r="29" spans="1:11" s="14" customFormat="1" ht="76.5">
      <c r="A29" s="105" t="s">
        <v>95</v>
      </c>
      <c r="B29" s="68" t="s">
        <v>103</v>
      </c>
      <c r="C29" s="25" t="s">
        <v>27</v>
      </c>
      <c r="D29" s="21">
        <f>32*8+12*4</f>
        <v>304</v>
      </c>
      <c r="E29" s="99"/>
      <c r="F29" s="142"/>
      <c r="G29" s="83"/>
      <c r="H29" s="22"/>
      <c r="I29" s="23"/>
      <c r="J29" s="22"/>
      <c r="K29" s="22"/>
    </row>
    <row r="30" spans="1:11" s="14" customFormat="1">
      <c r="A30" s="105"/>
      <c r="B30" s="68"/>
      <c r="C30" s="25"/>
      <c r="D30" s="21"/>
      <c r="E30" s="99"/>
      <c r="F30" s="142"/>
      <c r="G30" s="83"/>
      <c r="H30" s="22"/>
      <c r="I30" s="23"/>
      <c r="J30" s="22"/>
      <c r="K30" s="22"/>
    </row>
    <row r="31" spans="1:11" s="14" customFormat="1" ht="76.5">
      <c r="A31" s="105" t="s">
        <v>102</v>
      </c>
      <c r="B31" s="68" t="s">
        <v>106</v>
      </c>
      <c r="C31" s="25" t="s">
        <v>27</v>
      </c>
      <c r="D31" s="21">
        <f>32*8+12*4</f>
        <v>304</v>
      </c>
      <c r="E31" s="99"/>
      <c r="F31" s="142"/>
      <c r="G31" s="83"/>
      <c r="H31" s="22"/>
      <c r="I31" s="23"/>
      <c r="J31" s="22"/>
      <c r="K31" s="22"/>
    </row>
    <row r="32" spans="1:11" s="14" customFormat="1">
      <c r="A32" s="105"/>
      <c r="B32" s="68"/>
      <c r="C32" s="25"/>
      <c r="D32" s="21"/>
      <c r="E32" s="99"/>
      <c r="F32" s="142"/>
      <c r="G32" s="83"/>
      <c r="H32" s="22"/>
      <c r="I32" s="23"/>
      <c r="J32" s="22"/>
      <c r="K32" s="22"/>
    </row>
    <row r="33" spans="1:12" s="14" customFormat="1" ht="25.5">
      <c r="A33" s="105" t="s">
        <v>104</v>
      </c>
      <c r="B33" s="68" t="s">
        <v>20</v>
      </c>
      <c r="C33" s="25"/>
      <c r="D33" s="21"/>
      <c r="E33" s="99"/>
      <c r="F33" s="142"/>
      <c r="G33" s="83"/>
      <c r="H33" s="22"/>
      <c r="I33" s="23"/>
      <c r="J33" s="22"/>
      <c r="K33" s="22"/>
    </row>
    <row r="34" spans="1:12" s="14" customFormat="1">
      <c r="A34" s="105"/>
      <c r="B34" s="68" t="s">
        <v>18</v>
      </c>
      <c r="C34" s="75" t="s">
        <v>19</v>
      </c>
      <c r="D34" s="21">
        <v>30</v>
      </c>
      <c r="E34" s="73"/>
      <c r="F34" s="143">
        <f>E34*D34</f>
        <v>0</v>
      </c>
      <c r="G34" s="83"/>
      <c r="H34" s="22"/>
      <c r="I34" s="23"/>
      <c r="J34" s="22"/>
      <c r="K34" s="22"/>
    </row>
    <row r="35" spans="1:12" s="14" customFormat="1" ht="17.25" customHeight="1" thickBot="1">
      <c r="A35" s="106"/>
      <c r="B35" s="20"/>
      <c r="C35" s="19"/>
      <c r="D35" s="26"/>
      <c r="E35" s="73"/>
      <c r="F35" s="144"/>
      <c r="G35" s="83"/>
      <c r="H35" s="22"/>
      <c r="I35" s="23"/>
      <c r="J35" s="22"/>
      <c r="K35" s="22"/>
    </row>
    <row r="36" spans="1:12" s="14" customFormat="1" ht="19.5" thickBot="1">
      <c r="A36" s="108" t="str">
        <f>A6</f>
        <v>1. PRIPREMNI I POMOĆNI RADOVI</v>
      </c>
      <c r="B36" s="116"/>
      <c r="C36" s="140"/>
      <c r="D36" s="117"/>
      <c r="E36" s="118"/>
      <c r="F36" s="148">
        <f>SUM(F10:F35)</f>
        <v>0</v>
      </c>
      <c r="G36" s="80"/>
      <c r="H36" s="28"/>
      <c r="I36" s="28"/>
      <c r="J36" s="28"/>
      <c r="K36" s="28"/>
      <c r="L36" s="29"/>
    </row>
    <row r="37" spans="1:12" s="14" customFormat="1" ht="19.5" thickBot="1">
      <c r="A37" s="107"/>
      <c r="B37" s="30"/>
      <c r="C37" s="127"/>
      <c r="D37" s="31"/>
      <c r="E37" s="72"/>
      <c r="F37" s="95"/>
      <c r="G37" s="80"/>
      <c r="H37" s="13"/>
      <c r="I37" s="13"/>
      <c r="J37" s="13"/>
      <c r="K37" s="13"/>
    </row>
    <row r="38" spans="1:12" s="14" customFormat="1" ht="19.5" thickBot="1">
      <c r="A38" s="108" t="s">
        <v>47</v>
      </c>
      <c r="B38" s="32"/>
      <c r="C38" s="32"/>
      <c r="D38" s="33"/>
      <c r="E38" s="34"/>
      <c r="F38" s="96"/>
      <c r="G38" s="83"/>
      <c r="H38" s="22"/>
      <c r="I38" s="22"/>
      <c r="J38" s="22"/>
      <c r="K38" s="22"/>
    </row>
    <row r="39" spans="1:12" s="14" customFormat="1">
      <c r="A39" s="109"/>
      <c r="D39" s="77"/>
      <c r="E39" s="35"/>
      <c r="F39" s="94"/>
      <c r="G39" s="83"/>
      <c r="H39" s="22"/>
      <c r="I39" s="22"/>
      <c r="J39" s="22"/>
      <c r="K39" s="22"/>
    </row>
    <row r="40" spans="1:12" s="14" customFormat="1" ht="53.25" customHeight="1">
      <c r="A40" s="104"/>
      <c r="B40" s="15"/>
      <c r="C40" s="89" t="s">
        <v>2</v>
      </c>
      <c r="D40" s="89" t="s">
        <v>3</v>
      </c>
      <c r="E40" s="90" t="s">
        <v>4</v>
      </c>
      <c r="F40" s="91" t="s">
        <v>5</v>
      </c>
      <c r="G40" s="83"/>
      <c r="H40" s="22"/>
      <c r="I40" s="22"/>
      <c r="J40" s="22"/>
      <c r="K40" s="22"/>
    </row>
    <row r="41" spans="1:12" s="14" customFormat="1">
      <c r="A41" s="110"/>
      <c r="B41" s="17"/>
      <c r="C41" s="17"/>
      <c r="D41" s="77"/>
      <c r="E41" s="35"/>
      <c r="F41" s="97"/>
      <c r="G41" s="83"/>
      <c r="H41" s="22"/>
      <c r="I41" s="22"/>
      <c r="J41" s="22"/>
      <c r="K41" s="22"/>
    </row>
    <row r="42" spans="1:12" s="14" customFormat="1" ht="25.5">
      <c r="A42" s="105" t="s">
        <v>9</v>
      </c>
      <c r="B42" s="93" t="s">
        <v>51</v>
      </c>
      <c r="C42" s="76" t="s">
        <v>27</v>
      </c>
      <c r="D42" s="21">
        <v>3</v>
      </c>
      <c r="E42" s="73"/>
      <c r="F42" s="143">
        <f>E42*D42</f>
        <v>0</v>
      </c>
      <c r="G42" s="83"/>
      <c r="H42" s="22"/>
      <c r="I42" s="23"/>
      <c r="J42" s="22"/>
      <c r="K42" s="22"/>
    </row>
    <row r="43" spans="1:12" s="14" customFormat="1" ht="17.25" customHeight="1">
      <c r="A43" s="105"/>
      <c r="B43" s="93"/>
      <c r="C43" s="75"/>
      <c r="D43" s="21"/>
      <c r="E43" s="70"/>
      <c r="F43" s="92"/>
      <c r="G43" s="83"/>
      <c r="H43" s="22"/>
      <c r="I43" s="23"/>
      <c r="J43" s="22"/>
      <c r="K43" s="22"/>
    </row>
    <row r="44" spans="1:12" s="14" customFormat="1" ht="38.25">
      <c r="A44" s="105" t="s">
        <v>48</v>
      </c>
      <c r="B44" s="93" t="s">
        <v>49</v>
      </c>
      <c r="C44" s="76" t="s">
        <v>27</v>
      </c>
      <c r="D44" s="21">
        <v>3</v>
      </c>
      <c r="E44" s="73"/>
      <c r="F44" s="143">
        <f>E44*D44</f>
        <v>0</v>
      </c>
      <c r="G44" s="83"/>
      <c r="H44" s="22"/>
      <c r="I44" s="23"/>
      <c r="J44" s="22"/>
      <c r="K44" s="22"/>
    </row>
    <row r="45" spans="1:12" s="14" customFormat="1" ht="17.25" customHeight="1">
      <c r="A45" s="105"/>
      <c r="B45" s="93"/>
      <c r="C45" s="75"/>
      <c r="D45" s="21"/>
      <c r="E45" s="70"/>
      <c r="F45" s="92"/>
      <c r="G45" s="83"/>
      <c r="H45" s="22"/>
      <c r="I45" s="23"/>
      <c r="J45" s="22"/>
      <c r="K45" s="22"/>
    </row>
    <row r="46" spans="1:12" s="14" customFormat="1" ht="38.25">
      <c r="A46" s="105" t="s">
        <v>48</v>
      </c>
      <c r="B46" s="93" t="s">
        <v>54</v>
      </c>
      <c r="C46" s="76" t="s">
        <v>27</v>
      </c>
      <c r="D46" s="21">
        <v>3</v>
      </c>
      <c r="E46" s="73"/>
      <c r="F46" s="143">
        <f>E46*D46</f>
        <v>0</v>
      </c>
      <c r="G46" s="83"/>
      <c r="H46" s="22"/>
      <c r="I46" s="23"/>
      <c r="J46" s="22"/>
      <c r="K46" s="22"/>
    </row>
    <row r="47" spans="1:12" s="14" customFormat="1" ht="17.25" customHeight="1" thickBot="1">
      <c r="A47" s="105"/>
      <c r="B47" s="93"/>
      <c r="C47" s="75"/>
      <c r="D47" s="21"/>
      <c r="E47" s="70"/>
      <c r="F47" s="92"/>
      <c r="G47" s="83"/>
      <c r="H47" s="22"/>
      <c r="I47" s="23"/>
      <c r="J47" s="22"/>
      <c r="K47" s="22"/>
    </row>
    <row r="48" spans="1:12" s="14" customFormat="1" ht="18.75" customHeight="1" thickBot="1">
      <c r="A48" s="111" t="str">
        <f>A38</f>
        <v>2. DIMNJACI</v>
      </c>
      <c r="B48" s="36"/>
      <c r="C48" s="37"/>
      <c r="D48" s="38"/>
      <c r="E48" s="39"/>
      <c r="F48" s="149">
        <f>SUM(F41:F47)</f>
        <v>0</v>
      </c>
      <c r="G48" s="81"/>
    </row>
    <row r="49" spans="1:11" s="14" customFormat="1" ht="18.75" customHeight="1" thickBot="1">
      <c r="A49" s="112"/>
      <c r="B49" s="40"/>
      <c r="C49" s="41"/>
      <c r="D49" s="42"/>
      <c r="E49" s="43"/>
      <c r="F49" s="139"/>
      <c r="G49" s="81"/>
    </row>
    <row r="50" spans="1:11" s="14" customFormat="1" ht="19.5" thickBot="1">
      <c r="A50" s="108" t="s">
        <v>52</v>
      </c>
      <c r="B50" s="32"/>
      <c r="C50" s="32"/>
      <c r="D50" s="33"/>
      <c r="E50" s="34"/>
      <c r="F50" s="96"/>
      <c r="G50" s="83"/>
      <c r="H50" s="22"/>
      <c r="I50" s="22"/>
      <c r="J50" s="22"/>
      <c r="K50" s="22"/>
    </row>
    <row r="51" spans="1:11" s="14" customFormat="1">
      <c r="A51" s="109"/>
      <c r="D51" s="77"/>
      <c r="E51" s="35"/>
      <c r="F51" s="94"/>
      <c r="G51" s="83"/>
      <c r="H51" s="22"/>
      <c r="I51" s="22"/>
      <c r="J51" s="22"/>
      <c r="K51" s="22"/>
    </row>
    <row r="52" spans="1:11" s="14" customFormat="1" ht="53.25" customHeight="1">
      <c r="A52" s="104"/>
      <c r="B52" s="15"/>
      <c r="C52" s="89" t="s">
        <v>2</v>
      </c>
      <c r="D52" s="89" t="s">
        <v>3</v>
      </c>
      <c r="E52" s="90" t="s">
        <v>4</v>
      </c>
      <c r="F52" s="91" t="s">
        <v>5</v>
      </c>
      <c r="G52" s="83"/>
      <c r="H52" s="22"/>
      <c r="I52" s="22"/>
      <c r="J52" s="22"/>
      <c r="K52" s="22"/>
    </row>
    <row r="53" spans="1:11" s="14" customFormat="1">
      <c r="A53" s="110"/>
      <c r="B53" s="17"/>
      <c r="C53" s="17"/>
      <c r="D53" s="77"/>
      <c r="E53" s="35"/>
      <c r="F53" s="97"/>
      <c r="G53" s="83"/>
      <c r="H53" s="22"/>
      <c r="I53" s="22"/>
      <c r="J53" s="22"/>
      <c r="K53" s="22"/>
    </row>
    <row r="54" spans="1:11" s="14" customFormat="1" ht="38.25">
      <c r="A54" s="105" t="s">
        <v>10</v>
      </c>
      <c r="B54" s="93" t="s">
        <v>74</v>
      </c>
      <c r="C54" s="76" t="s">
        <v>27</v>
      </c>
      <c r="D54" s="21">
        <v>1</v>
      </c>
      <c r="E54" s="73"/>
      <c r="F54" s="143">
        <f>E54*D54</f>
        <v>0</v>
      </c>
      <c r="G54" s="83"/>
      <c r="H54" s="22"/>
      <c r="I54" s="23"/>
      <c r="J54" s="22"/>
      <c r="K54" s="22"/>
    </row>
    <row r="55" spans="1:11" s="14" customFormat="1" ht="17.25" customHeight="1">
      <c r="A55" s="105"/>
      <c r="B55" s="93"/>
      <c r="C55" s="75"/>
      <c r="D55" s="21"/>
      <c r="E55" s="70"/>
      <c r="F55" s="92"/>
      <c r="G55" s="83"/>
      <c r="H55" s="22"/>
      <c r="I55" s="23"/>
      <c r="J55" s="22"/>
      <c r="K55" s="22"/>
    </row>
    <row r="56" spans="1:11" s="14" customFormat="1" ht="38.25">
      <c r="A56" s="105" t="s">
        <v>12</v>
      </c>
      <c r="B56" s="93" t="s">
        <v>53</v>
      </c>
      <c r="C56" s="76" t="s">
        <v>27</v>
      </c>
      <c r="D56" s="21">
        <v>1</v>
      </c>
      <c r="E56" s="73"/>
      <c r="F56" s="143">
        <f>E56*D56</f>
        <v>0</v>
      </c>
      <c r="G56" s="83"/>
      <c r="H56" s="22"/>
      <c r="I56" s="23"/>
      <c r="J56" s="22"/>
      <c r="K56" s="22"/>
    </row>
    <row r="57" spans="1:11" s="14" customFormat="1" ht="17.25" customHeight="1">
      <c r="A57" s="105"/>
      <c r="B57" s="93"/>
      <c r="C57" s="75"/>
      <c r="D57" s="21"/>
      <c r="E57" s="70"/>
      <c r="F57" s="92"/>
      <c r="G57" s="83"/>
      <c r="H57" s="22"/>
      <c r="I57" s="23"/>
      <c r="J57" s="22"/>
      <c r="K57" s="22"/>
    </row>
    <row r="58" spans="1:11" s="14" customFormat="1" ht="25.5">
      <c r="A58" s="105" t="s">
        <v>22</v>
      </c>
      <c r="B58" s="93" t="s">
        <v>69</v>
      </c>
      <c r="C58" s="76" t="s">
        <v>56</v>
      </c>
      <c r="D58" s="21">
        <f>0.3*0.3*11</f>
        <v>0.99</v>
      </c>
      <c r="E58" s="73"/>
      <c r="F58" s="143">
        <f>E58*D58</f>
        <v>0</v>
      </c>
      <c r="G58" s="83"/>
      <c r="H58" s="22"/>
      <c r="I58" s="23"/>
      <c r="J58" s="22"/>
      <c r="K58" s="22"/>
    </row>
    <row r="59" spans="1:11" s="14" customFormat="1" ht="17.25" customHeight="1">
      <c r="A59" s="105"/>
      <c r="B59" s="93"/>
      <c r="C59" s="75"/>
      <c r="D59" s="21"/>
      <c r="E59" s="70"/>
      <c r="F59" s="92"/>
      <c r="G59" s="83"/>
      <c r="H59" s="22"/>
      <c r="I59" s="23"/>
      <c r="J59" s="22"/>
      <c r="K59" s="22"/>
    </row>
    <row r="60" spans="1:11" s="14" customFormat="1">
      <c r="A60" s="105" t="s">
        <v>63</v>
      </c>
      <c r="B60" s="93" t="s">
        <v>58</v>
      </c>
      <c r="C60" s="76"/>
      <c r="D60" s="21"/>
      <c r="E60" s="73"/>
      <c r="F60" s="143">
        <f>E60*D60</f>
        <v>0</v>
      </c>
      <c r="G60" s="83"/>
      <c r="H60" s="22"/>
      <c r="I60" s="23"/>
      <c r="J60" s="22"/>
      <c r="K60" s="22"/>
    </row>
    <row r="61" spans="1:11" s="14" customFormat="1">
      <c r="A61" s="105"/>
      <c r="B61" s="93" t="s">
        <v>55</v>
      </c>
      <c r="C61" s="76" t="s">
        <v>56</v>
      </c>
      <c r="D61" s="21">
        <f>0.3*0.8*15</f>
        <v>3.5999999999999996</v>
      </c>
      <c r="E61" s="73"/>
      <c r="F61" s="143"/>
      <c r="G61" s="83"/>
      <c r="H61" s="22"/>
      <c r="I61" s="23"/>
      <c r="J61" s="22"/>
      <c r="K61" s="22"/>
    </row>
    <row r="62" spans="1:11" s="14" customFormat="1" ht="51">
      <c r="A62" s="105"/>
      <c r="B62" s="93" t="s">
        <v>131</v>
      </c>
      <c r="C62" s="76" t="s">
        <v>27</v>
      </c>
      <c r="D62" s="21">
        <v>28</v>
      </c>
      <c r="E62" s="73"/>
      <c r="F62" s="143"/>
      <c r="G62" s="83"/>
      <c r="H62" s="22"/>
      <c r="I62" s="23"/>
      <c r="J62" s="22"/>
      <c r="K62" s="22"/>
    </row>
    <row r="63" spans="1:11" s="14" customFormat="1" ht="15.75" customHeight="1">
      <c r="A63" s="105"/>
      <c r="B63" s="93" t="s">
        <v>60</v>
      </c>
      <c r="C63" s="76" t="s">
        <v>11</v>
      </c>
      <c r="D63" s="21">
        <f>110+65</f>
        <v>175</v>
      </c>
      <c r="E63" s="73"/>
      <c r="F63" s="143"/>
      <c r="G63" s="83"/>
      <c r="H63" s="22"/>
      <c r="I63" s="23"/>
      <c r="J63" s="22"/>
      <c r="K63" s="22"/>
    </row>
    <row r="64" spans="1:11" s="14" customFormat="1">
      <c r="A64" s="105"/>
      <c r="B64" s="93" t="s">
        <v>33</v>
      </c>
      <c r="C64" s="76" t="s">
        <v>57</v>
      </c>
      <c r="D64" s="21">
        <f>0.5*(11.5+2)</f>
        <v>6.75</v>
      </c>
      <c r="E64" s="73"/>
      <c r="F64" s="143"/>
      <c r="G64" s="83"/>
      <c r="H64" s="22"/>
      <c r="I64" s="23"/>
      <c r="J64" s="22"/>
      <c r="K64" s="22"/>
    </row>
    <row r="65" spans="1:11" s="14" customFormat="1">
      <c r="A65" s="105"/>
      <c r="B65" s="93" t="s">
        <v>59</v>
      </c>
      <c r="C65" s="76"/>
      <c r="D65" s="21"/>
      <c r="E65" s="73"/>
      <c r="F65" s="143"/>
      <c r="G65" s="83"/>
      <c r="H65" s="22"/>
      <c r="I65" s="23"/>
      <c r="J65" s="22"/>
      <c r="K65" s="22"/>
    </row>
    <row r="66" spans="1:11" s="14" customFormat="1" ht="17.25" customHeight="1">
      <c r="A66" s="105"/>
      <c r="B66" s="93"/>
      <c r="C66" s="75"/>
      <c r="D66" s="21"/>
      <c r="E66" s="70"/>
      <c r="F66" s="92"/>
      <c r="G66" s="83"/>
      <c r="H66" s="22"/>
      <c r="I66" s="23"/>
      <c r="J66" s="22"/>
      <c r="K66" s="22"/>
    </row>
    <row r="67" spans="1:11" s="14" customFormat="1" ht="18" customHeight="1">
      <c r="A67" s="105" t="s">
        <v>64</v>
      </c>
      <c r="B67" s="93" t="s">
        <v>61</v>
      </c>
      <c r="C67" s="76"/>
      <c r="D67" s="21"/>
      <c r="E67" s="73"/>
      <c r="F67" s="143">
        <f>E67*D67</f>
        <v>0</v>
      </c>
      <c r="G67" s="83"/>
      <c r="H67" s="22"/>
      <c r="I67" s="23"/>
      <c r="J67" s="22"/>
      <c r="K67" s="22"/>
    </row>
    <row r="68" spans="1:11" s="14" customFormat="1">
      <c r="A68" s="105"/>
      <c r="B68" s="93" t="s">
        <v>55</v>
      </c>
      <c r="C68" s="76" t="s">
        <v>56</v>
      </c>
      <c r="D68" s="21">
        <f>13.8*0.2*0.2</f>
        <v>0.55200000000000005</v>
      </c>
      <c r="E68" s="73"/>
      <c r="F68" s="143"/>
      <c r="G68" s="83"/>
      <c r="H68" s="22"/>
      <c r="I68" s="23"/>
      <c r="J68" s="22"/>
      <c r="K68" s="22"/>
    </row>
    <row r="69" spans="1:11" s="14" customFormat="1" ht="15.75" customHeight="1">
      <c r="A69" s="105"/>
      <c r="B69" s="93" t="s">
        <v>62</v>
      </c>
      <c r="C69" s="76" t="s">
        <v>11</v>
      </c>
      <c r="D69" s="21">
        <f>77*1.3</f>
        <v>100.10000000000001</v>
      </c>
      <c r="E69" s="73"/>
      <c r="F69" s="143"/>
      <c r="G69" s="83"/>
      <c r="H69" s="22"/>
      <c r="I69" s="23"/>
      <c r="J69" s="22"/>
      <c r="K69" s="22"/>
    </row>
    <row r="70" spans="1:11" s="14" customFormat="1">
      <c r="A70" s="105"/>
      <c r="B70" s="93" t="s">
        <v>33</v>
      </c>
      <c r="C70" s="76" t="s">
        <v>57</v>
      </c>
      <c r="D70" s="21">
        <f>11-10*0.2</f>
        <v>9</v>
      </c>
      <c r="E70" s="73"/>
      <c r="F70" s="143"/>
      <c r="G70" s="83"/>
      <c r="H70" s="22"/>
      <c r="I70" s="23"/>
      <c r="J70" s="22"/>
      <c r="K70" s="22"/>
    </row>
    <row r="71" spans="1:11" s="14" customFormat="1" ht="17.25" customHeight="1">
      <c r="A71" s="105"/>
      <c r="B71" s="93"/>
      <c r="C71" s="75"/>
      <c r="D71" s="21"/>
      <c r="E71" s="70"/>
      <c r="F71" s="92"/>
      <c r="G71" s="83"/>
      <c r="H71" s="22"/>
      <c r="I71" s="23"/>
      <c r="J71" s="22"/>
      <c r="K71" s="22"/>
    </row>
    <row r="72" spans="1:11" s="14" customFormat="1" ht="18" customHeight="1">
      <c r="A72" s="105" t="s">
        <v>65</v>
      </c>
      <c r="B72" s="93" t="s">
        <v>61</v>
      </c>
      <c r="C72" s="76"/>
      <c r="D72" s="21"/>
      <c r="E72" s="73"/>
      <c r="F72" s="143">
        <f>E72*D72</f>
        <v>0</v>
      </c>
      <c r="G72" s="83"/>
      <c r="H72" s="22"/>
      <c r="I72" s="23"/>
      <c r="J72" s="22"/>
      <c r="K72" s="22"/>
    </row>
    <row r="73" spans="1:11" s="14" customFormat="1">
      <c r="A73" s="105"/>
      <c r="B73" s="93" t="s">
        <v>55</v>
      </c>
      <c r="C73" s="76" t="s">
        <v>56</v>
      </c>
      <c r="D73" s="21">
        <f>13.8*0.2*0.2</f>
        <v>0.55200000000000005</v>
      </c>
      <c r="E73" s="73"/>
      <c r="F73" s="143"/>
      <c r="G73" s="83"/>
      <c r="H73" s="22"/>
      <c r="I73" s="23"/>
      <c r="J73" s="22"/>
      <c r="K73" s="22"/>
    </row>
    <row r="74" spans="1:11" s="14" customFormat="1" ht="15.75" customHeight="1">
      <c r="A74" s="105"/>
      <c r="B74" s="93" t="s">
        <v>62</v>
      </c>
      <c r="C74" s="76" t="s">
        <v>11</v>
      </c>
      <c r="D74" s="21">
        <f>77*1.3</f>
        <v>100.10000000000001</v>
      </c>
      <c r="E74" s="73"/>
      <c r="F74" s="143"/>
      <c r="G74" s="83"/>
      <c r="H74" s="22"/>
      <c r="I74" s="23"/>
      <c r="J74" s="22"/>
      <c r="K74" s="22"/>
    </row>
    <row r="75" spans="1:11" s="14" customFormat="1">
      <c r="A75" s="105"/>
      <c r="B75" s="93" t="s">
        <v>33</v>
      </c>
      <c r="C75" s="76" t="s">
        <v>57</v>
      </c>
      <c r="D75" s="21">
        <f>11-10*0.2</f>
        <v>9</v>
      </c>
      <c r="E75" s="73"/>
      <c r="F75" s="143"/>
      <c r="G75" s="83"/>
      <c r="H75" s="22"/>
      <c r="I75" s="23"/>
      <c r="J75" s="22"/>
      <c r="K75" s="22"/>
    </row>
    <row r="76" spans="1:11" s="14" customFormat="1" ht="17.25" customHeight="1">
      <c r="A76" s="105"/>
      <c r="B76" s="93"/>
      <c r="C76" s="75"/>
      <c r="D76" s="21"/>
      <c r="E76" s="70"/>
      <c r="F76" s="92"/>
      <c r="G76" s="83"/>
      <c r="H76" s="22"/>
      <c r="I76" s="23"/>
      <c r="J76" s="22"/>
      <c r="K76" s="22"/>
    </row>
    <row r="77" spans="1:11" s="14" customFormat="1" ht="63.75">
      <c r="A77" s="105" t="s">
        <v>68</v>
      </c>
      <c r="B77" s="93" t="s">
        <v>70</v>
      </c>
      <c r="C77" s="76"/>
      <c r="D77" s="21"/>
      <c r="E77" s="73"/>
      <c r="F77" s="143">
        <f>E77*D77</f>
        <v>0</v>
      </c>
      <c r="G77" s="83"/>
      <c r="H77" s="22"/>
      <c r="I77" s="23"/>
      <c r="J77" s="22"/>
      <c r="K77" s="22"/>
    </row>
    <row r="78" spans="1:11" s="14" customFormat="1" ht="15.75" customHeight="1">
      <c r="A78" s="105"/>
      <c r="B78" s="93" t="s">
        <v>71</v>
      </c>
      <c r="C78" s="76" t="s">
        <v>11</v>
      </c>
      <c r="D78" s="21">
        <f>5*0.9*0.41</f>
        <v>1.845</v>
      </c>
      <c r="E78" s="73"/>
      <c r="F78" s="143"/>
      <c r="G78" s="83"/>
      <c r="H78" s="22"/>
      <c r="I78" s="23"/>
      <c r="J78" s="22"/>
      <c r="K78" s="22"/>
    </row>
    <row r="79" spans="1:11" s="14" customFormat="1" ht="17.25" customHeight="1">
      <c r="A79" s="105"/>
      <c r="B79" s="93"/>
      <c r="C79" s="75"/>
      <c r="D79" s="21"/>
      <c r="E79" s="70"/>
      <c r="F79" s="92"/>
      <c r="G79" s="83"/>
      <c r="H79" s="22"/>
      <c r="I79" s="23"/>
      <c r="J79" s="22"/>
      <c r="K79" s="22"/>
    </row>
    <row r="80" spans="1:11" s="14" customFormat="1" ht="25.5">
      <c r="A80" s="105" t="s">
        <v>72</v>
      </c>
      <c r="B80" s="93" t="s">
        <v>66</v>
      </c>
      <c r="C80" s="76"/>
      <c r="D80" s="21"/>
      <c r="E80" s="73"/>
      <c r="F80" s="143">
        <f>E80*D80</f>
        <v>0</v>
      </c>
      <c r="G80" s="83"/>
      <c r="H80" s="22"/>
      <c r="I80" s="23"/>
      <c r="J80" s="22"/>
      <c r="K80" s="22"/>
    </row>
    <row r="81" spans="1:11" s="14" customFormat="1">
      <c r="A81" s="105"/>
      <c r="B81" s="93" t="s">
        <v>55</v>
      </c>
      <c r="C81" s="76" t="s">
        <v>56</v>
      </c>
      <c r="D81" s="21">
        <f>D53</f>
        <v>0</v>
      </c>
      <c r="E81" s="73"/>
      <c r="F81" s="143"/>
      <c r="G81" s="83"/>
      <c r="H81" s="22"/>
      <c r="I81" s="23"/>
      <c r="J81" s="22"/>
      <c r="K81" s="22"/>
    </row>
    <row r="82" spans="1:11" s="14" customFormat="1" ht="15.75" customHeight="1">
      <c r="A82" s="105"/>
      <c r="B82" s="93" t="s">
        <v>67</v>
      </c>
      <c r="C82" s="76" t="s">
        <v>11</v>
      </c>
      <c r="D82" s="21">
        <f>(12*4*0.92+1*0.41*61)*1.3</f>
        <v>89.921000000000006</v>
      </c>
      <c r="E82" s="73"/>
      <c r="F82" s="143"/>
      <c r="G82" s="83"/>
      <c r="H82" s="22"/>
      <c r="I82" s="23"/>
      <c r="J82" s="22"/>
      <c r="K82" s="22"/>
    </row>
    <row r="83" spans="1:11" s="14" customFormat="1">
      <c r="A83" s="105"/>
      <c r="B83" s="93" t="s">
        <v>33</v>
      </c>
      <c r="C83" s="76" t="s">
        <v>57</v>
      </c>
      <c r="D83" s="21">
        <f>2*0.6*11</f>
        <v>13.2</v>
      </c>
      <c r="E83" s="73"/>
      <c r="F83" s="143"/>
      <c r="G83" s="83"/>
      <c r="H83" s="22"/>
      <c r="I83" s="23"/>
      <c r="J83" s="22"/>
      <c r="K83" s="22"/>
    </row>
    <row r="84" spans="1:11" s="14" customFormat="1" ht="17.25" customHeight="1">
      <c r="A84" s="105"/>
      <c r="B84" s="93"/>
      <c r="C84" s="75"/>
      <c r="D84" s="21"/>
      <c r="E84" s="70"/>
      <c r="F84" s="92"/>
      <c r="G84" s="83"/>
      <c r="H84" s="22"/>
      <c r="I84" s="23"/>
      <c r="J84" s="22"/>
      <c r="K84" s="22"/>
    </row>
    <row r="85" spans="1:11" s="14" customFormat="1" ht="25.5">
      <c r="A85" s="105" t="s">
        <v>73</v>
      </c>
      <c r="B85" s="93" t="s">
        <v>75</v>
      </c>
      <c r="C85" s="76"/>
      <c r="D85" s="21"/>
      <c r="E85" s="73"/>
      <c r="F85" s="143">
        <f>E85*D85</f>
        <v>0</v>
      </c>
      <c r="G85" s="83"/>
      <c r="H85" s="22"/>
      <c r="I85" s="23"/>
      <c r="J85" s="22"/>
      <c r="K85" s="22"/>
    </row>
    <row r="86" spans="1:11" s="14" customFormat="1">
      <c r="A86" s="105"/>
      <c r="B86" s="93" t="s">
        <v>55</v>
      </c>
      <c r="C86" s="76" t="s">
        <v>56</v>
      </c>
      <c r="D86" s="21">
        <f>1.8*1.5</f>
        <v>2.7</v>
      </c>
      <c r="E86" s="73"/>
      <c r="F86" s="143"/>
      <c r="G86" s="83"/>
      <c r="H86" s="22"/>
      <c r="I86" s="23"/>
      <c r="J86" s="22"/>
      <c r="K86" s="22"/>
    </row>
    <row r="87" spans="1:11" s="14" customFormat="1" ht="15.75" customHeight="1">
      <c r="A87" s="105"/>
      <c r="B87" s="93" t="s">
        <v>76</v>
      </c>
      <c r="C87" s="76" t="s">
        <v>11</v>
      </c>
      <c r="D87" s="21">
        <f>150*D86</f>
        <v>405</v>
      </c>
      <c r="E87" s="73"/>
      <c r="F87" s="143"/>
      <c r="G87" s="83"/>
      <c r="H87" s="22"/>
      <c r="I87" s="23"/>
      <c r="J87" s="22"/>
      <c r="K87" s="22"/>
    </row>
    <row r="88" spans="1:11" s="14" customFormat="1">
      <c r="A88" s="105"/>
      <c r="B88" s="93" t="s">
        <v>33</v>
      </c>
      <c r="C88" s="76" t="s">
        <v>57</v>
      </c>
      <c r="D88" s="21">
        <f>1.8+11*1.5+0.15*1.5</f>
        <v>18.525000000000002</v>
      </c>
      <c r="E88" s="73"/>
      <c r="F88" s="143"/>
      <c r="G88" s="83"/>
      <c r="H88" s="22"/>
      <c r="I88" s="23"/>
      <c r="J88" s="22"/>
      <c r="K88" s="22"/>
    </row>
    <row r="89" spans="1:11" s="14" customFormat="1" ht="17.25" customHeight="1" thickBot="1">
      <c r="A89" s="105"/>
      <c r="B89" s="93"/>
      <c r="C89" s="75"/>
      <c r="D89" s="21"/>
      <c r="E89" s="70"/>
      <c r="F89" s="92"/>
      <c r="G89" s="83"/>
      <c r="H89" s="22"/>
      <c r="I89" s="23"/>
      <c r="J89" s="22"/>
      <c r="K89" s="22"/>
    </row>
    <row r="90" spans="1:11" s="14" customFormat="1" ht="18.75" customHeight="1" thickBot="1">
      <c r="A90" s="111" t="str">
        <f>A50</f>
        <v>3. STUBIŠTE</v>
      </c>
      <c r="B90" s="36"/>
      <c r="C90" s="37"/>
      <c r="D90" s="38"/>
      <c r="E90" s="39"/>
      <c r="F90" s="149">
        <f>SUM(F53:F89)</f>
        <v>0</v>
      </c>
      <c r="G90" s="81"/>
    </row>
    <row r="91" spans="1:11" s="14" customFormat="1" ht="18.75" customHeight="1" thickBot="1">
      <c r="A91" s="112"/>
      <c r="B91" s="40"/>
      <c r="C91" s="41"/>
      <c r="D91" s="42"/>
      <c r="E91" s="43"/>
      <c r="F91" s="139"/>
      <c r="G91" s="81"/>
    </row>
    <row r="92" spans="1:11" s="14" customFormat="1" ht="19.5" thickBot="1">
      <c r="A92" s="108" t="s">
        <v>77</v>
      </c>
      <c r="B92" s="32"/>
      <c r="C92" s="32"/>
      <c r="D92" s="33"/>
      <c r="E92" s="34"/>
      <c r="F92" s="96"/>
      <c r="G92" s="83"/>
      <c r="H92" s="22"/>
      <c r="I92" s="22"/>
      <c r="J92" s="22"/>
      <c r="K92" s="22"/>
    </row>
    <row r="93" spans="1:11" s="14" customFormat="1" ht="18.75">
      <c r="A93" s="114"/>
      <c r="D93" s="77"/>
      <c r="E93" s="35"/>
      <c r="F93" s="94"/>
      <c r="G93" s="83"/>
      <c r="H93" s="22"/>
      <c r="I93" s="22"/>
      <c r="J93" s="22"/>
      <c r="K93" s="22"/>
    </row>
    <row r="94" spans="1:11" s="14" customFormat="1">
      <c r="A94" s="109"/>
      <c r="B94" s="14" t="s">
        <v>93</v>
      </c>
      <c r="D94" s="77"/>
      <c r="E94" s="35"/>
      <c r="F94" s="94"/>
      <c r="G94" s="83"/>
      <c r="H94" s="22"/>
      <c r="I94" s="22"/>
      <c r="J94" s="22"/>
      <c r="K94" s="22"/>
    </row>
    <row r="95" spans="1:11" s="14" customFormat="1" ht="53.25" customHeight="1">
      <c r="A95" s="104"/>
      <c r="B95" s="15"/>
      <c r="C95" s="89" t="s">
        <v>2</v>
      </c>
      <c r="D95" s="89" t="s">
        <v>3</v>
      </c>
      <c r="E95" s="90" t="s">
        <v>4</v>
      </c>
      <c r="F95" s="91" t="s">
        <v>5</v>
      </c>
      <c r="G95" s="83"/>
      <c r="H95" s="22"/>
      <c r="I95" s="22"/>
      <c r="J95" s="22"/>
      <c r="K95" s="22"/>
    </row>
    <row r="96" spans="1:11" s="14" customFormat="1">
      <c r="A96" s="110"/>
      <c r="B96" s="17"/>
      <c r="C96" s="17"/>
      <c r="D96" s="77"/>
      <c r="E96" s="35"/>
      <c r="F96" s="97"/>
      <c r="G96" s="83"/>
      <c r="H96" s="22"/>
      <c r="I96" s="22"/>
      <c r="J96" s="22"/>
      <c r="K96" s="22"/>
    </row>
    <row r="97" spans="1:11" s="14" customFormat="1" ht="25.5">
      <c r="A97" s="105" t="s">
        <v>34</v>
      </c>
      <c r="B97" s="93" t="s">
        <v>78</v>
      </c>
      <c r="C97" s="76"/>
      <c r="D97" s="21"/>
      <c r="E97" s="73"/>
      <c r="F97" s="143">
        <f>E97*D97</f>
        <v>0</v>
      </c>
      <c r="G97" s="83"/>
      <c r="H97" s="22"/>
      <c r="I97" s="23"/>
      <c r="J97" s="22"/>
      <c r="K97" s="22"/>
    </row>
    <row r="98" spans="1:11" s="14" customFormat="1">
      <c r="A98" s="105"/>
      <c r="B98" s="93" t="s">
        <v>55</v>
      </c>
      <c r="C98" s="76" t="s">
        <v>56</v>
      </c>
      <c r="D98" s="21">
        <f>0.6^2*0.8*8*1.15</f>
        <v>2.6495999999999995</v>
      </c>
      <c r="E98" s="73"/>
      <c r="F98" s="143"/>
      <c r="G98" s="83"/>
      <c r="H98" s="22"/>
      <c r="I98" s="23"/>
      <c r="J98" s="22"/>
      <c r="K98" s="22"/>
    </row>
    <row r="99" spans="1:11" s="14" customFormat="1" ht="25.5">
      <c r="A99" s="105"/>
      <c r="B99" s="93" t="s">
        <v>79</v>
      </c>
      <c r="C99" s="76" t="s">
        <v>27</v>
      </c>
      <c r="D99" s="21">
        <v>64</v>
      </c>
      <c r="E99" s="73"/>
      <c r="F99" s="143"/>
      <c r="G99" s="83"/>
      <c r="H99" s="22"/>
      <c r="I99" s="23"/>
      <c r="J99" s="22"/>
      <c r="K99" s="22"/>
    </row>
    <row r="100" spans="1:11" s="14" customFormat="1" ht="25.5">
      <c r="A100" s="105"/>
      <c r="B100" s="93" t="s">
        <v>81</v>
      </c>
      <c r="C100" s="76" t="s">
        <v>27</v>
      </c>
      <c r="D100" s="21">
        <v>64</v>
      </c>
      <c r="E100" s="73"/>
      <c r="F100" s="143"/>
      <c r="G100" s="83"/>
      <c r="H100" s="22"/>
      <c r="I100" s="23"/>
      <c r="J100" s="22"/>
      <c r="K100" s="22"/>
    </row>
    <row r="101" spans="1:11" s="14" customFormat="1" ht="15.75" customHeight="1">
      <c r="A101" s="105"/>
      <c r="B101" s="93" t="s">
        <v>80</v>
      </c>
      <c r="C101" s="76" t="s">
        <v>11</v>
      </c>
      <c r="D101" s="21">
        <v>46</v>
      </c>
      <c r="E101" s="73"/>
      <c r="F101" s="143"/>
      <c r="G101" s="83"/>
      <c r="H101" s="22"/>
      <c r="I101" s="23"/>
      <c r="J101" s="22"/>
      <c r="K101" s="22"/>
    </row>
    <row r="102" spans="1:11" s="14" customFormat="1">
      <c r="A102" s="105"/>
      <c r="B102" s="93" t="s">
        <v>33</v>
      </c>
      <c r="C102" s="76" t="s">
        <v>57</v>
      </c>
      <c r="D102" s="21">
        <f>0.3*(2*0.6)*8</f>
        <v>2.88</v>
      </c>
      <c r="E102" s="73"/>
      <c r="F102" s="143"/>
      <c r="G102" s="83"/>
      <c r="H102" s="22"/>
      <c r="I102" s="23"/>
      <c r="J102" s="22"/>
      <c r="K102" s="22"/>
    </row>
    <row r="103" spans="1:11" s="14" customFormat="1">
      <c r="A103" s="105"/>
      <c r="B103" s="93" t="s">
        <v>59</v>
      </c>
      <c r="C103" s="76"/>
      <c r="D103" s="21"/>
      <c r="E103" s="73"/>
      <c r="F103" s="143"/>
      <c r="G103" s="83"/>
      <c r="H103" s="22"/>
      <c r="I103" s="23"/>
      <c r="J103" s="22"/>
      <c r="K103" s="22"/>
    </row>
    <row r="104" spans="1:11" s="14" customFormat="1" ht="17.25" customHeight="1">
      <c r="A104" s="105"/>
      <c r="B104" s="93"/>
      <c r="C104" s="75"/>
      <c r="D104" s="21"/>
      <c r="E104" s="70"/>
      <c r="F104" s="92"/>
      <c r="G104" s="83"/>
      <c r="H104" s="22"/>
      <c r="I104" s="23"/>
      <c r="J104" s="22"/>
      <c r="K104" s="22"/>
    </row>
    <row r="105" spans="1:11" s="14" customFormat="1" ht="51">
      <c r="A105" s="105" t="s">
        <v>35</v>
      </c>
      <c r="B105" s="93" t="s">
        <v>84</v>
      </c>
      <c r="F105" s="142"/>
      <c r="G105" s="83"/>
      <c r="H105" s="22"/>
      <c r="I105" s="23"/>
      <c r="J105" s="22"/>
      <c r="K105" s="22"/>
    </row>
    <row r="106" spans="1:11" s="14" customFormat="1">
      <c r="A106" s="105"/>
      <c r="B106" s="93" t="s">
        <v>82</v>
      </c>
      <c r="C106" s="75" t="s">
        <v>11</v>
      </c>
      <c r="D106" s="21">
        <f>1500*2*1.5</f>
        <v>4500</v>
      </c>
      <c r="E106" s="73"/>
      <c r="F106" s="143">
        <f t="shared" ref="F106" si="0">E106*D106</f>
        <v>0</v>
      </c>
      <c r="G106" s="83"/>
      <c r="H106" s="22"/>
      <c r="I106" s="23"/>
      <c r="J106" s="22"/>
      <c r="K106" s="22"/>
    </row>
    <row r="107" spans="1:11" s="14" customFormat="1">
      <c r="A107" s="105"/>
      <c r="B107" s="27"/>
      <c r="C107" s="25"/>
      <c r="D107" s="21"/>
      <c r="E107" s="70"/>
      <c r="F107" s="144"/>
      <c r="G107" s="83"/>
      <c r="H107" s="22"/>
      <c r="I107" s="23"/>
      <c r="J107" s="22"/>
      <c r="K107" s="22"/>
    </row>
    <row r="108" spans="1:11" s="14" customFormat="1" ht="51">
      <c r="A108" s="105" t="s">
        <v>36</v>
      </c>
      <c r="B108" s="93" t="s">
        <v>85</v>
      </c>
      <c r="F108" s="142"/>
      <c r="G108" s="83"/>
      <c r="H108" s="22"/>
      <c r="I108" s="23"/>
      <c r="J108" s="22"/>
      <c r="K108" s="22"/>
    </row>
    <row r="109" spans="1:11" s="14" customFormat="1">
      <c r="A109" s="105"/>
      <c r="B109" s="93" t="s">
        <v>86</v>
      </c>
      <c r="C109" s="75" t="s">
        <v>11</v>
      </c>
      <c r="D109" s="21">
        <f>(15.1*0.3*32*8+0.15*0.3*0.01*7850*32*8)*1.5</f>
        <v>3096</v>
      </c>
      <c r="E109" s="73"/>
      <c r="F109" s="143">
        <f t="shared" ref="F109" si="1">E109*D109</f>
        <v>0</v>
      </c>
      <c r="G109" s="83"/>
      <c r="H109" s="22"/>
      <c r="I109" s="23"/>
      <c r="J109" s="22"/>
      <c r="K109" s="22"/>
    </row>
    <row r="110" spans="1:11" s="14" customFormat="1">
      <c r="A110" s="105"/>
      <c r="B110" s="93" t="s">
        <v>87</v>
      </c>
      <c r="C110" s="75" t="s">
        <v>11</v>
      </c>
      <c r="D110" s="21">
        <f>(27.3*0.3*12*4+0.15*0.3*0.01*7850*12*4)*1.5</f>
        <v>844.0200000000001</v>
      </c>
      <c r="E110" s="73"/>
      <c r="F110" s="143">
        <f t="shared" ref="F110" si="2">E110*D110</f>
        <v>0</v>
      </c>
      <c r="G110" s="83"/>
      <c r="H110" s="22"/>
      <c r="I110" s="23"/>
      <c r="J110" s="22"/>
      <c r="K110" s="22"/>
    </row>
    <row r="111" spans="1:11" s="14" customFormat="1">
      <c r="A111" s="105"/>
      <c r="B111" s="27"/>
      <c r="C111" s="25"/>
      <c r="D111" s="21"/>
      <c r="E111" s="70"/>
      <c r="F111" s="144"/>
      <c r="G111" s="83"/>
      <c r="H111" s="22"/>
      <c r="I111" s="23"/>
      <c r="J111" s="22"/>
      <c r="K111" s="22"/>
    </row>
    <row r="112" spans="1:11" s="14" customFormat="1" ht="25.5">
      <c r="A112" s="105" t="s">
        <v>98</v>
      </c>
      <c r="B112" s="93" t="s">
        <v>100</v>
      </c>
      <c r="F112" s="142"/>
      <c r="G112" s="83"/>
      <c r="H112" s="22"/>
      <c r="I112" s="23"/>
      <c r="J112" s="22"/>
      <c r="K112" s="22"/>
    </row>
    <row r="113" spans="1:11" s="14" customFormat="1">
      <c r="A113" s="105"/>
      <c r="B113" s="93" t="s">
        <v>101</v>
      </c>
      <c r="C113" s="75" t="s">
        <v>97</v>
      </c>
      <c r="D113" s="21">
        <f>D27</f>
        <v>28</v>
      </c>
      <c r="E113" s="73"/>
      <c r="F113" s="143">
        <f t="shared" ref="F113" si="3">E113*D113</f>
        <v>0</v>
      </c>
      <c r="G113" s="83"/>
      <c r="H113" s="22"/>
      <c r="I113" s="23"/>
      <c r="J113" s="22"/>
      <c r="K113" s="22"/>
    </row>
    <row r="114" spans="1:11" s="14" customFormat="1">
      <c r="A114" s="105"/>
      <c r="B114" s="27"/>
      <c r="C114" s="25"/>
      <c r="D114" s="21"/>
      <c r="E114" s="70"/>
      <c r="F114" s="144"/>
      <c r="G114" s="83"/>
      <c r="H114" s="22"/>
      <c r="I114" s="23"/>
      <c r="J114" s="22"/>
      <c r="K114" s="22"/>
    </row>
    <row r="115" spans="1:11" s="14" customFormat="1" ht="89.25">
      <c r="A115" s="105" t="s">
        <v>99</v>
      </c>
      <c r="B115" s="128" t="s">
        <v>94</v>
      </c>
      <c r="C115" s="75" t="s">
        <v>11</v>
      </c>
      <c r="D115" s="21">
        <f>D110+D106+D109+D113*0.05*0.002*7850</f>
        <v>8462</v>
      </c>
      <c r="F115" s="142"/>
      <c r="G115" s="83"/>
      <c r="H115" s="22"/>
      <c r="I115" s="23"/>
      <c r="J115" s="22"/>
      <c r="K115" s="22"/>
    </row>
    <row r="116" spans="1:11" s="14" customFormat="1" ht="13.5" thickBot="1">
      <c r="A116" s="105"/>
      <c r="B116" s="128"/>
      <c r="E116" s="73"/>
      <c r="F116" s="143">
        <f>E116*D115</f>
        <v>0</v>
      </c>
      <c r="G116" s="83"/>
      <c r="H116" s="22"/>
      <c r="I116" s="23"/>
      <c r="J116" s="22"/>
      <c r="K116" s="22"/>
    </row>
    <row r="117" spans="1:11" s="14" customFormat="1" ht="18.75" customHeight="1" thickBot="1">
      <c r="A117" s="111" t="str">
        <f>A92</f>
        <v>4. ČELIČNA KONSTRUKCIJA</v>
      </c>
      <c r="B117" s="36"/>
      <c r="C117" s="37"/>
      <c r="D117" s="38"/>
      <c r="E117" s="39"/>
      <c r="F117" s="148">
        <f>SUM(F96:F116)</f>
        <v>0</v>
      </c>
      <c r="G117" s="81"/>
    </row>
    <row r="118" spans="1:11" s="14" customFormat="1" ht="18.75" customHeight="1" thickBot="1">
      <c r="A118" s="112"/>
      <c r="B118" s="40"/>
      <c r="C118" s="41"/>
      <c r="D118" s="42"/>
      <c r="E118" s="43"/>
      <c r="F118" s="100"/>
      <c r="G118" s="81"/>
    </row>
    <row r="119" spans="1:11" s="14" customFormat="1" ht="19.5" thickBot="1">
      <c r="A119" s="108" t="s">
        <v>105</v>
      </c>
      <c r="B119" s="32"/>
      <c r="C119" s="32"/>
      <c r="D119" s="33"/>
      <c r="E119" s="34"/>
      <c r="F119" s="96"/>
      <c r="G119" s="83"/>
      <c r="H119" s="22"/>
      <c r="I119" s="22"/>
      <c r="J119" s="22"/>
      <c r="K119" s="22"/>
    </row>
    <row r="120" spans="1:11" s="14" customFormat="1" ht="18.75">
      <c r="A120" s="114"/>
      <c r="D120" s="77"/>
      <c r="E120" s="35"/>
      <c r="F120" s="94"/>
      <c r="G120" s="83"/>
      <c r="H120" s="22"/>
      <c r="I120" s="22"/>
      <c r="J120" s="22"/>
      <c r="K120" s="22"/>
    </row>
    <row r="121" spans="1:11" s="14" customFormat="1" ht="18.75">
      <c r="A121" s="114"/>
      <c r="B121" s="167" t="s">
        <v>112</v>
      </c>
      <c r="C121" s="168"/>
      <c r="D121" s="168"/>
      <c r="E121" s="168"/>
      <c r="F121" s="169"/>
      <c r="G121" s="83"/>
      <c r="H121" s="22"/>
      <c r="I121" s="22"/>
      <c r="J121" s="22"/>
      <c r="K121" s="22"/>
    </row>
    <row r="122" spans="1:11" s="14" customFormat="1">
      <c r="A122" s="109"/>
      <c r="B122" s="168"/>
      <c r="C122" s="168"/>
      <c r="D122" s="168"/>
      <c r="E122" s="168"/>
      <c r="F122" s="169"/>
      <c r="G122" s="83"/>
      <c r="H122" s="22"/>
      <c r="I122" s="22"/>
      <c r="J122" s="22"/>
      <c r="K122" s="22"/>
    </row>
    <row r="123" spans="1:11" s="14" customFormat="1" ht="53.25" customHeight="1">
      <c r="A123" s="104"/>
      <c r="B123" s="15"/>
      <c r="C123" s="89" t="s">
        <v>2</v>
      </c>
      <c r="D123" s="89" t="s">
        <v>3</v>
      </c>
      <c r="E123" s="90" t="s">
        <v>4</v>
      </c>
      <c r="F123" s="91" t="s">
        <v>5</v>
      </c>
      <c r="G123" s="83"/>
      <c r="H123" s="22"/>
      <c r="I123" s="22"/>
      <c r="J123" s="22"/>
      <c r="K123" s="22"/>
    </row>
    <row r="124" spans="1:11" s="14" customFormat="1">
      <c r="A124" s="110"/>
      <c r="B124" s="17"/>
      <c r="C124" s="17"/>
      <c r="D124" s="77"/>
      <c r="E124" s="35"/>
      <c r="F124" s="97"/>
      <c r="G124" s="83"/>
      <c r="H124" s="22"/>
      <c r="I124" s="22"/>
      <c r="J124" s="22"/>
      <c r="K124" s="22"/>
    </row>
    <row r="125" spans="1:11" s="14" customFormat="1" ht="140.25">
      <c r="A125" s="105" t="s">
        <v>37</v>
      </c>
      <c r="B125" s="93" t="s">
        <v>118</v>
      </c>
      <c r="C125" s="152" t="s">
        <v>57</v>
      </c>
      <c r="D125" s="152">
        <f>9.1*3.2</f>
        <v>29.12</v>
      </c>
      <c r="F125" s="94"/>
      <c r="G125" s="83"/>
      <c r="H125" s="22"/>
      <c r="I125" s="23"/>
      <c r="J125" s="22"/>
      <c r="K125" s="22"/>
    </row>
    <row r="126" spans="1:11" s="14" customFormat="1">
      <c r="A126" s="105"/>
      <c r="B126" s="27"/>
      <c r="C126" s="25"/>
      <c r="D126" s="21"/>
      <c r="E126" s="70"/>
      <c r="F126" s="144"/>
      <c r="G126" s="83"/>
      <c r="H126" s="22"/>
      <c r="I126" s="23"/>
      <c r="J126" s="22"/>
      <c r="K126" s="22"/>
    </row>
    <row r="127" spans="1:11" s="14" customFormat="1" ht="102">
      <c r="A127" s="105" t="s">
        <v>38</v>
      </c>
      <c r="B127" s="93" t="s">
        <v>130</v>
      </c>
      <c r="C127" s="152" t="s">
        <v>57</v>
      </c>
      <c r="D127" s="152">
        <f>D125</f>
        <v>29.12</v>
      </c>
      <c r="F127" s="94"/>
      <c r="G127" s="83"/>
      <c r="H127" s="22"/>
      <c r="I127" s="23"/>
      <c r="J127" s="22"/>
      <c r="K127" s="22"/>
    </row>
    <row r="128" spans="1:11" s="14" customFormat="1">
      <c r="A128" s="105"/>
      <c r="B128" s="27"/>
      <c r="C128" s="25"/>
      <c r="D128" s="21"/>
      <c r="E128" s="70"/>
      <c r="F128" s="144"/>
      <c r="G128" s="83"/>
      <c r="H128" s="22"/>
      <c r="I128" s="23"/>
      <c r="J128" s="22"/>
      <c r="K128" s="22"/>
    </row>
    <row r="129" spans="1:11" s="14" customFormat="1" ht="143.25">
      <c r="A129" s="105" t="s">
        <v>39</v>
      </c>
      <c r="B129" s="93" t="s">
        <v>120</v>
      </c>
      <c r="C129" s="76" t="s">
        <v>57</v>
      </c>
      <c r="D129" s="21">
        <f>3.2*3.3</f>
        <v>10.56</v>
      </c>
      <c r="F129" s="142"/>
      <c r="G129" s="83"/>
      <c r="H129" s="22"/>
      <c r="I129" s="23"/>
      <c r="J129" s="22"/>
      <c r="K129" s="22"/>
    </row>
    <row r="130" spans="1:11" s="14" customFormat="1">
      <c r="A130" s="105"/>
      <c r="B130" s="27"/>
      <c r="C130" s="25"/>
      <c r="D130" s="21"/>
      <c r="E130" s="70"/>
      <c r="F130" s="144"/>
      <c r="G130" s="83"/>
      <c r="H130" s="22"/>
      <c r="I130" s="23"/>
      <c r="J130" s="22"/>
      <c r="K130" s="22"/>
    </row>
    <row r="131" spans="1:11" s="14" customFormat="1" ht="76.5">
      <c r="A131" s="105" t="s">
        <v>40</v>
      </c>
      <c r="B131" s="93" t="s">
        <v>110</v>
      </c>
      <c r="C131" s="152" t="s">
        <v>97</v>
      </c>
      <c r="D131" s="152">
        <v>14</v>
      </c>
      <c r="F131" s="142"/>
      <c r="G131" s="83"/>
      <c r="H131" s="22"/>
      <c r="I131" s="23"/>
      <c r="J131" s="22"/>
      <c r="K131" s="22"/>
    </row>
    <row r="132" spans="1:11" s="14" customFormat="1">
      <c r="A132" s="105"/>
      <c r="B132" s="27"/>
      <c r="C132" s="25"/>
      <c r="D132" s="21"/>
      <c r="E132" s="70"/>
      <c r="F132" s="92"/>
      <c r="G132" s="83"/>
      <c r="H132" s="22"/>
      <c r="I132" s="23"/>
      <c r="J132" s="22"/>
      <c r="K132" s="22"/>
    </row>
    <row r="133" spans="1:11" s="14" customFormat="1" ht="63.75">
      <c r="A133" s="105" t="s">
        <v>41</v>
      </c>
      <c r="B133" s="93" t="s">
        <v>116</v>
      </c>
      <c r="C133" s="152" t="s">
        <v>57</v>
      </c>
      <c r="D133" s="98">
        <f>(1.5*3.3+3.2*0.5)*1.1</f>
        <v>7.2049999999999992</v>
      </c>
      <c r="F133" s="142"/>
      <c r="G133" s="83"/>
      <c r="H133" s="22"/>
      <c r="I133" s="23"/>
      <c r="J133" s="22"/>
      <c r="K133" s="22"/>
    </row>
    <row r="134" spans="1:11" s="14" customFormat="1">
      <c r="A134" s="105"/>
      <c r="B134" s="27"/>
      <c r="C134" s="25"/>
      <c r="D134" s="21"/>
      <c r="E134" s="70"/>
      <c r="F134" s="92"/>
      <c r="G134" s="83"/>
      <c r="H134" s="22"/>
      <c r="I134" s="23"/>
      <c r="J134" s="22"/>
      <c r="K134" s="22"/>
    </row>
    <row r="135" spans="1:11" s="14" customFormat="1" ht="63.75">
      <c r="A135" s="105" t="s">
        <v>42</v>
      </c>
      <c r="B135" s="93" t="s">
        <v>132</v>
      </c>
      <c r="F135" s="142"/>
      <c r="G135" s="83"/>
      <c r="H135" s="22"/>
      <c r="I135" s="23"/>
      <c r="J135" s="22"/>
      <c r="K135" s="22"/>
    </row>
    <row r="136" spans="1:11" s="14" customFormat="1" ht="15">
      <c r="A136" s="105"/>
      <c r="B136" s="93" t="s">
        <v>32</v>
      </c>
      <c r="C136" s="75" t="s">
        <v>29</v>
      </c>
      <c r="D136" s="21">
        <f>0.3*0.3*3.5</f>
        <v>0.315</v>
      </c>
      <c r="E136" s="73"/>
      <c r="F136" s="143">
        <f t="shared" ref="F136:F139" si="4">E136*D136</f>
        <v>0</v>
      </c>
      <c r="G136" s="83"/>
      <c r="H136" s="22"/>
      <c r="I136" s="23"/>
      <c r="J136" s="22"/>
      <c r="K136" s="22"/>
    </row>
    <row r="137" spans="1:11" s="14" customFormat="1" ht="15">
      <c r="A137" s="105"/>
      <c r="B137" s="93" t="s">
        <v>33</v>
      </c>
      <c r="C137" s="75" t="s">
        <v>25</v>
      </c>
      <c r="D137" s="21">
        <f>0.3*3*3.5</f>
        <v>3.1499999999999995</v>
      </c>
      <c r="E137" s="73"/>
      <c r="F137" s="143">
        <f t="shared" si="4"/>
        <v>0</v>
      </c>
      <c r="G137" s="83"/>
      <c r="H137" s="22"/>
      <c r="I137" s="23"/>
      <c r="J137" s="22"/>
      <c r="K137" s="22"/>
    </row>
    <row r="138" spans="1:11" s="14" customFormat="1">
      <c r="A138" s="105"/>
      <c r="B138" s="93" t="s">
        <v>134</v>
      </c>
      <c r="C138" s="75" t="s">
        <v>11</v>
      </c>
      <c r="D138" s="21">
        <f>4*8*1.621+1.2*34*0.41+6*0.65</f>
        <v>72.5</v>
      </c>
      <c r="E138" s="73"/>
      <c r="F138" s="143">
        <f t="shared" si="4"/>
        <v>0</v>
      </c>
      <c r="G138" s="83"/>
      <c r="H138" s="22"/>
      <c r="I138" s="23"/>
      <c r="J138" s="22"/>
      <c r="K138" s="22"/>
    </row>
    <row r="139" spans="1:11" s="14" customFormat="1" ht="25.5">
      <c r="A139" s="105"/>
      <c r="B139" s="93" t="s">
        <v>107</v>
      </c>
      <c r="C139" s="75" t="s">
        <v>11</v>
      </c>
      <c r="D139" s="21">
        <f>19*3.2*1.25</f>
        <v>76</v>
      </c>
      <c r="E139" s="73"/>
      <c r="F139" s="143">
        <f t="shared" si="4"/>
        <v>0</v>
      </c>
      <c r="G139" s="83"/>
      <c r="H139" s="22"/>
      <c r="I139" s="23"/>
      <c r="J139" s="22"/>
      <c r="K139" s="22"/>
    </row>
    <row r="140" spans="1:11" s="14" customFormat="1">
      <c r="A140" s="105"/>
      <c r="B140" s="27"/>
      <c r="C140" s="25"/>
      <c r="D140" s="21"/>
      <c r="E140" s="70"/>
      <c r="F140" s="92"/>
      <c r="G140" s="83"/>
      <c r="H140" s="22"/>
      <c r="I140" s="23"/>
      <c r="J140" s="22"/>
      <c r="K140" s="22"/>
    </row>
    <row r="141" spans="1:11" s="14" customFormat="1" ht="63.75">
      <c r="A141" s="105" t="s">
        <v>43</v>
      </c>
      <c r="B141" s="93" t="s">
        <v>133</v>
      </c>
      <c r="C141" s="152" t="s">
        <v>57</v>
      </c>
      <c r="D141" s="98">
        <f>(1.8*3.2)*1.1</f>
        <v>6.3360000000000012</v>
      </c>
      <c r="F141" s="142"/>
      <c r="G141" s="83"/>
      <c r="H141" s="22"/>
      <c r="I141" s="23"/>
      <c r="J141" s="22"/>
      <c r="K141" s="22"/>
    </row>
    <row r="142" spans="1:11" s="14" customFormat="1">
      <c r="A142" s="105"/>
      <c r="B142" s="27"/>
      <c r="C142" s="25"/>
      <c r="D142" s="21"/>
      <c r="E142" s="70"/>
      <c r="F142" s="92"/>
      <c r="G142" s="83"/>
      <c r="H142" s="22"/>
      <c r="I142" s="23"/>
      <c r="J142" s="22"/>
      <c r="K142" s="22"/>
    </row>
    <row r="143" spans="1:11" s="14" customFormat="1" ht="51">
      <c r="A143" s="105" t="s">
        <v>108</v>
      </c>
      <c r="B143" s="93" t="s">
        <v>119</v>
      </c>
      <c r="C143" s="152" t="s">
        <v>57</v>
      </c>
      <c r="D143" s="98">
        <f>(1.8*3.3)*1.1</f>
        <v>6.5339999999999998</v>
      </c>
      <c r="F143" s="142"/>
      <c r="G143" s="83"/>
      <c r="H143" s="22"/>
      <c r="I143" s="23"/>
      <c r="J143" s="22"/>
      <c r="K143" s="22"/>
    </row>
    <row r="144" spans="1:11" s="14" customFormat="1">
      <c r="A144" s="105"/>
      <c r="B144" s="27"/>
      <c r="C144" s="25"/>
      <c r="D144" s="21"/>
      <c r="E144" s="70"/>
      <c r="F144" s="92"/>
      <c r="G144" s="83"/>
      <c r="H144" s="22"/>
      <c r="I144" s="23"/>
      <c r="J144" s="22"/>
      <c r="K144" s="22"/>
    </row>
    <row r="145" spans="1:11" s="14" customFormat="1" ht="76.5">
      <c r="A145" s="153" t="s">
        <v>109</v>
      </c>
      <c r="B145" s="93" t="s">
        <v>117</v>
      </c>
      <c r="C145" s="152" t="s">
        <v>97</v>
      </c>
      <c r="D145" s="98">
        <v>30</v>
      </c>
      <c r="F145" s="142"/>
      <c r="G145" s="83"/>
      <c r="H145" s="22"/>
      <c r="I145" s="23"/>
      <c r="J145" s="22"/>
      <c r="K145" s="22"/>
    </row>
    <row r="146" spans="1:11" s="14" customFormat="1">
      <c r="A146" s="105"/>
      <c r="B146" s="27"/>
      <c r="C146" s="25"/>
      <c r="D146" s="21"/>
      <c r="E146" s="70"/>
      <c r="F146" s="92"/>
      <c r="G146" s="83"/>
      <c r="H146" s="22"/>
      <c r="I146" s="23"/>
      <c r="J146" s="22"/>
      <c r="K146" s="22"/>
    </row>
    <row r="147" spans="1:11" s="14" customFormat="1" ht="141.75">
      <c r="A147" s="105" t="s">
        <v>113</v>
      </c>
      <c r="B147" s="93" t="s">
        <v>121</v>
      </c>
      <c r="C147" s="152" t="s">
        <v>97</v>
      </c>
      <c r="D147" s="98">
        <v>40</v>
      </c>
      <c r="F147" s="142"/>
      <c r="G147" s="83"/>
      <c r="H147" s="22"/>
      <c r="I147" s="23"/>
      <c r="J147" s="22"/>
      <c r="K147" s="22"/>
    </row>
    <row r="148" spans="1:11" s="14" customFormat="1">
      <c r="A148" s="105"/>
      <c r="B148" s="27"/>
      <c r="C148" s="25"/>
      <c r="D148" s="21"/>
      <c r="E148" s="70"/>
      <c r="F148" s="92"/>
      <c r="G148" s="83"/>
      <c r="H148" s="22"/>
      <c r="I148" s="23"/>
      <c r="J148" s="22"/>
      <c r="K148" s="22"/>
    </row>
    <row r="149" spans="1:11" s="14" customFormat="1" ht="130.5">
      <c r="A149" s="105" t="s">
        <v>114</v>
      </c>
      <c r="B149" s="93" t="s">
        <v>122</v>
      </c>
      <c r="C149" s="152" t="s">
        <v>57</v>
      </c>
      <c r="D149" s="152">
        <f>15.3*(0.15+0.35)</f>
        <v>7.65</v>
      </c>
      <c r="F149" s="142"/>
      <c r="G149" s="83"/>
      <c r="H149" s="22"/>
      <c r="I149" s="23"/>
      <c r="J149" s="22"/>
      <c r="K149" s="22"/>
    </row>
    <row r="150" spans="1:11" s="14" customFormat="1">
      <c r="A150" s="105"/>
      <c r="B150" s="27"/>
      <c r="C150" s="25"/>
      <c r="D150" s="21"/>
      <c r="E150" s="70"/>
      <c r="F150" s="92"/>
      <c r="G150" s="83"/>
      <c r="H150" s="22"/>
      <c r="I150" s="23"/>
      <c r="J150" s="22"/>
      <c r="K150" s="22"/>
    </row>
    <row r="151" spans="1:11" s="14" customFormat="1" ht="17.25" customHeight="1" thickBot="1">
      <c r="A151" s="105"/>
      <c r="B151" s="93"/>
      <c r="C151" s="75"/>
      <c r="D151" s="21"/>
      <c r="E151" s="70"/>
      <c r="F151" s="92"/>
      <c r="G151" s="83"/>
      <c r="H151" s="22"/>
      <c r="I151" s="23"/>
      <c r="J151" s="22"/>
      <c r="K151" s="22"/>
    </row>
    <row r="152" spans="1:11" s="14" customFormat="1" ht="18.75" customHeight="1" thickBot="1">
      <c r="A152" s="111" t="str">
        <f>A119</f>
        <v>5. ZIDOVI</v>
      </c>
      <c r="B152" s="36"/>
      <c r="C152" s="37"/>
      <c r="D152" s="38"/>
      <c r="E152" s="39"/>
      <c r="F152" s="148">
        <f>SUM(F124:F151)</f>
        <v>0</v>
      </c>
      <c r="G152" s="81"/>
    </row>
    <row r="153" spans="1:11" s="14" customFormat="1" ht="18.75" customHeight="1" thickBot="1">
      <c r="A153" s="112"/>
      <c r="B153" s="40"/>
      <c r="C153" s="41"/>
      <c r="D153" s="42"/>
      <c r="E153" s="43"/>
      <c r="F153" s="100"/>
      <c r="G153" s="81"/>
    </row>
    <row r="154" spans="1:11" s="14" customFormat="1" ht="19.5" thickBot="1">
      <c r="A154" s="108" t="s">
        <v>30</v>
      </c>
      <c r="B154" s="32"/>
      <c r="C154" s="32"/>
      <c r="D154" s="33"/>
      <c r="E154" s="34"/>
      <c r="F154" s="96"/>
      <c r="G154" s="83"/>
      <c r="H154" s="22"/>
      <c r="I154" s="22"/>
      <c r="J154" s="22"/>
      <c r="K154" s="22"/>
    </row>
    <row r="155" spans="1:11" s="14" customFormat="1">
      <c r="A155" s="109"/>
      <c r="D155" s="77"/>
      <c r="E155" s="35"/>
      <c r="F155" s="94"/>
      <c r="G155" s="83"/>
      <c r="H155" s="22"/>
      <c r="I155" s="22"/>
      <c r="J155" s="22"/>
      <c r="K155" s="22"/>
    </row>
    <row r="156" spans="1:11" s="14" customFormat="1" ht="53.25" customHeight="1">
      <c r="A156" s="104"/>
      <c r="B156" s="15"/>
      <c r="C156" s="89" t="s">
        <v>2</v>
      </c>
      <c r="D156" s="89" t="s">
        <v>3</v>
      </c>
      <c r="E156" s="90" t="s">
        <v>4</v>
      </c>
      <c r="F156" s="91" t="s">
        <v>5</v>
      </c>
      <c r="G156" s="83"/>
      <c r="H156" s="22"/>
      <c r="I156" s="22"/>
      <c r="J156" s="22"/>
      <c r="K156" s="22"/>
    </row>
    <row r="157" spans="1:11" s="14" customFormat="1">
      <c r="A157" s="110"/>
      <c r="B157" s="17"/>
      <c r="C157" s="17"/>
      <c r="D157" s="77"/>
      <c r="E157" s="35"/>
      <c r="F157" s="97"/>
      <c r="G157" s="83"/>
      <c r="H157" s="22"/>
      <c r="I157" s="22"/>
      <c r="J157" s="22"/>
      <c r="K157" s="22"/>
    </row>
    <row r="158" spans="1:11" s="14" customFormat="1" ht="51">
      <c r="A158" s="105" t="s">
        <v>44</v>
      </c>
      <c r="B158" s="93" t="s">
        <v>123</v>
      </c>
      <c r="C158" s="133" t="s">
        <v>25</v>
      </c>
      <c r="D158" s="98">
        <f>D149+D147+D143*2+D141*2+D137+D125+D113*0.5+D29*0.3*0.4</f>
        <v>156.14000000000001</v>
      </c>
      <c r="E158" s="73"/>
      <c r="F158" s="143">
        <f>E158*D158</f>
        <v>0</v>
      </c>
      <c r="G158" s="83"/>
      <c r="H158" s="22"/>
      <c r="I158" s="23"/>
      <c r="J158" s="22"/>
      <c r="K158" s="22"/>
    </row>
    <row r="159" spans="1:11" s="14" customFormat="1">
      <c r="A159" s="105"/>
      <c r="B159" s="27"/>
      <c r="C159" s="25"/>
      <c r="D159" s="21"/>
      <c r="E159" s="70"/>
      <c r="F159" s="144"/>
      <c r="G159" s="83"/>
      <c r="H159" s="22"/>
      <c r="I159" s="23"/>
      <c r="J159" s="22"/>
      <c r="K159" s="22"/>
    </row>
    <row r="160" spans="1:11" s="14" customFormat="1" ht="38.25">
      <c r="A160" s="105" t="s">
        <v>45</v>
      </c>
      <c r="B160" s="93" t="s">
        <v>124</v>
      </c>
      <c r="C160" s="133" t="s">
        <v>25</v>
      </c>
      <c r="D160" s="98">
        <f>D129+D127+D31*0.3*0.4</f>
        <v>76.16</v>
      </c>
      <c r="E160" s="73"/>
      <c r="F160" s="143">
        <f>E160*D160</f>
        <v>0</v>
      </c>
      <c r="G160" s="83"/>
      <c r="H160" s="22"/>
      <c r="I160" s="23"/>
      <c r="J160" s="22"/>
      <c r="K160" s="22"/>
    </row>
    <row r="161" spans="1:11" s="14" customFormat="1" ht="13.5" thickBot="1">
      <c r="A161" s="105"/>
      <c r="B161" s="27"/>
      <c r="C161" s="25"/>
      <c r="D161" s="21"/>
      <c r="E161" s="70"/>
      <c r="F161" s="92"/>
      <c r="G161" s="83"/>
      <c r="H161" s="22"/>
      <c r="I161" s="23"/>
      <c r="J161" s="22"/>
      <c r="K161" s="22"/>
    </row>
    <row r="162" spans="1:11" s="14" customFormat="1" ht="18.75" customHeight="1" thickBot="1">
      <c r="A162" s="111" t="str">
        <f>A154</f>
        <v>6. SOBOSLIKARSKI RADOVI</v>
      </c>
      <c r="B162" s="36"/>
      <c r="C162" s="37"/>
      <c r="D162" s="38"/>
      <c r="E162" s="39"/>
      <c r="F162" s="148">
        <f>SUM(F158:F161)</f>
        <v>0</v>
      </c>
      <c r="G162" s="81"/>
    </row>
    <row r="163" spans="1:11" s="14" customFormat="1" ht="18.75" customHeight="1" thickBot="1">
      <c r="A163" s="112"/>
      <c r="B163" s="40"/>
      <c r="C163" s="41"/>
      <c r="D163" s="42"/>
      <c r="E163" s="43"/>
      <c r="F163" s="100"/>
      <c r="G163" s="81"/>
    </row>
    <row r="164" spans="1:11" s="14" customFormat="1" ht="18.75" customHeight="1" thickBot="1">
      <c r="A164" s="113"/>
      <c r="B164" s="154" t="s">
        <v>21</v>
      </c>
      <c r="C164" s="154"/>
      <c r="D164" s="154"/>
      <c r="E164" s="154"/>
      <c r="F164" s="101"/>
      <c r="G164" s="83"/>
      <c r="H164" s="22"/>
      <c r="I164" s="22"/>
      <c r="J164" s="22"/>
      <c r="K164" s="22"/>
    </row>
    <row r="165" spans="1:11" s="46" customFormat="1" ht="18.75">
      <c r="A165" s="136"/>
      <c r="B165" s="44"/>
      <c r="C165" s="19"/>
      <c r="D165" s="24"/>
      <c r="E165" s="35"/>
      <c r="F165" s="102"/>
      <c r="G165" s="84"/>
      <c r="H165" s="45"/>
      <c r="I165" s="45"/>
      <c r="J165" s="45"/>
      <c r="K165" s="45"/>
    </row>
    <row r="166" spans="1:11" s="14" customFormat="1" ht="18.75">
      <c r="A166" s="114" t="str">
        <f>A36</f>
        <v>1. PRIPREMNI I POMOĆNI RADOVI</v>
      </c>
      <c r="B166" s="47"/>
      <c r="C166" s="19"/>
      <c r="D166" s="24"/>
      <c r="E166" s="35"/>
      <c r="F166" s="145">
        <f>F36</f>
        <v>0</v>
      </c>
      <c r="G166" s="83"/>
      <c r="H166" s="22"/>
      <c r="I166" s="22"/>
      <c r="J166" s="22"/>
      <c r="K166" s="22"/>
    </row>
    <row r="167" spans="1:11" s="14" customFormat="1" ht="18.75">
      <c r="A167" s="114" t="str">
        <f>A48</f>
        <v>2. DIMNJACI</v>
      </c>
      <c r="B167" s="47"/>
      <c r="C167" s="19"/>
      <c r="D167" s="24"/>
      <c r="E167" s="35"/>
      <c r="F167" s="145">
        <f>F48</f>
        <v>0</v>
      </c>
      <c r="G167" s="83"/>
      <c r="H167" s="22"/>
      <c r="I167" s="22"/>
      <c r="J167" s="22"/>
      <c r="K167" s="22"/>
    </row>
    <row r="168" spans="1:11" s="14" customFormat="1" ht="18.75">
      <c r="A168" s="114" t="str">
        <f>A50</f>
        <v>3. STUBIŠTE</v>
      </c>
      <c r="B168" s="47"/>
      <c r="C168" s="19"/>
      <c r="D168" s="24"/>
      <c r="E168" s="35"/>
      <c r="F168" s="145">
        <f>F90</f>
        <v>0</v>
      </c>
      <c r="G168" s="83"/>
      <c r="H168" s="22"/>
      <c r="I168" s="22"/>
      <c r="J168" s="22"/>
      <c r="K168" s="22"/>
    </row>
    <row r="169" spans="1:11" s="14" customFormat="1" ht="18.75">
      <c r="A169" s="114" t="str">
        <f>A117</f>
        <v>4. ČELIČNA KONSTRUKCIJA</v>
      </c>
      <c r="B169" s="47"/>
      <c r="C169" s="19"/>
      <c r="D169" s="24"/>
      <c r="E169" s="35"/>
      <c r="F169" s="145">
        <f>F117</f>
        <v>0</v>
      </c>
      <c r="G169" s="83"/>
      <c r="H169" s="22"/>
      <c r="I169" s="22"/>
      <c r="J169" s="22"/>
      <c r="K169" s="22"/>
    </row>
    <row r="170" spans="1:11" s="14" customFormat="1" ht="18.75">
      <c r="A170" s="114" t="str">
        <f>A152</f>
        <v>5. ZIDOVI</v>
      </c>
      <c r="B170" s="47"/>
      <c r="C170" s="19"/>
      <c r="D170" s="24"/>
      <c r="E170" s="35"/>
      <c r="F170" s="145">
        <f>F152</f>
        <v>0</v>
      </c>
      <c r="G170" s="83"/>
      <c r="H170" s="22"/>
      <c r="I170" s="22"/>
      <c r="J170" s="22"/>
      <c r="K170" s="22"/>
    </row>
    <row r="171" spans="1:11" s="14" customFormat="1" ht="19.5" thickBot="1">
      <c r="A171" s="114" t="str">
        <f>A162</f>
        <v>6. SOBOSLIKARSKI RADOVI</v>
      </c>
      <c r="B171" s="47"/>
      <c r="C171" s="19"/>
      <c r="D171" s="24"/>
      <c r="E171" s="35"/>
      <c r="F171" s="145">
        <f>F162</f>
        <v>0</v>
      </c>
      <c r="G171" s="83"/>
      <c r="H171" s="22"/>
      <c r="I171" s="22"/>
      <c r="J171" s="22"/>
      <c r="K171" s="22"/>
    </row>
    <row r="172" spans="1:11" s="14" customFormat="1" ht="19.5" thickBot="1">
      <c r="A172" s="115"/>
      <c r="B172" s="48" t="s">
        <v>0</v>
      </c>
      <c r="C172" s="37"/>
      <c r="D172" s="49"/>
      <c r="E172" s="39"/>
      <c r="F172" s="150">
        <f>SUM(F166:F171)</f>
        <v>0</v>
      </c>
      <c r="G172" s="81"/>
    </row>
    <row r="173" spans="1:11" s="14" customFormat="1" ht="21">
      <c r="A173" s="136"/>
      <c r="B173" s="50"/>
      <c r="C173" s="51"/>
      <c r="D173" s="52"/>
      <c r="E173" s="53"/>
      <c r="F173" s="146">
        <f>F172</f>
        <v>0</v>
      </c>
      <c r="G173" s="81"/>
    </row>
    <row r="174" spans="1:11" s="14" customFormat="1" ht="15.75">
      <c r="A174" s="136"/>
      <c r="B174" s="54" t="s">
        <v>8</v>
      </c>
      <c r="C174" s="19"/>
      <c r="D174" s="24"/>
      <c r="E174" s="55"/>
      <c r="F174" s="147">
        <f>0.25*F173</f>
        <v>0</v>
      </c>
      <c r="G174" s="81"/>
    </row>
    <row r="175" spans="1:11" s="14" customFormat="1">
      <c r="A175" s="136"/>
      <c r="B175" s="44"/>
      <c r="C175" s="19"/>
      <c r="D175" s="24"/>
      <c r="E175" s="70"/>
      <c r="F175" s="141"/>
      <c r="G175" s="81"/>
    </row>
    <row r="176" spans="1:11" s="14" customFormat="1" ht="18.75">
      <c r="A176" s="137"/>
      <c r="B176" s="56" t="s">
        <v>1</v>
      </c>
      <c r="C176" s="57"/>
      <c r="D176" s="58"/>
      <c r="E176" s="59"/>
      <c r="F176" s="151">
        <f>SUM(F173:F174)</f>
        <v>0</v>
      </c>
      <c r="G176" s="81"/>
    </row>
    <row r="177" spans="1:11" s="14" customFormat="1">
      <c r="A177" s="136"/>
      <c r="B177" s="44"/>
      <c r="C177" s="19"/>
      <c r="D177" s="24"/>
      <c r="E177" s="35"/>
      <c r="F177" s="97"/>
      <c r="G177" s="81"/>
    </row>
    <row r="178" spans="1:11" s="14" customFormat="1">
      <c r="A178" s="136"/>
      <c r="B178" s="44"/>
      <c r="C178" s="19"/>
      <c r="D178" s="24"/>
      <c r="E178" s="35"/>
      <c r="F178" s="97"/>
      <c r="G178" s="81"/>
    </row>
    <row r="179" spans="1:11" s="14" customFormat="1">
      <c r="A179" s="136"/>
      <c r="B179" s="44"/>
      <c r="C179" s="19"/>
      <c r="D179" s="24"/>
      <c r="E179" s="35"/>
      <c r="F179" s="97"/>
      <c r="G179" s="81"/>
    </row>
    <row r="180" spans="1:11" s="14" customFormat="1" ht="13.5" thickBot="1">
      <c r="A180" s="136"/>
      <c r="B180" s="44"/>
      <c r="C180" s="19"/>
      <c r="D180" s="24"/>
      <c r="E180" s="35"/>
      <c r="F180" s="97"/>
      <c r="G180" s="81"/>
    </row>
    <row r="181" spans="1:11" s="14" customFormat="1" ht="19.5" thickBot="1">
      <c r="A181" s="108" t="s">
        <v>125</v>
      </c>
      <c r="B181" s="32"/>
      <c r="C181" s="32"/>
      <c r="D181" s="33"/>
      <c r="E181" s="34"/>
      <c r="F181" s="96"/>
      <c r="G181" s="83"/>
      <c r="H181" s="22"/>
      <c r="I181" s="22"/>
      <c r="J181" s="22"/>
      <c r="K181" s="22"/>
    </row>
    <row r="182" spans="1:11" s="14" customFormat="1">
      <c r="A182" s="109"/>
      <c r="D182" s="77"/>
      <c r="E182" s="35"/>
      <c r="F182" s="94"/>
      <c r="G182" s="83"/>
      <c r="H182" s="22"/>
      <c r="I182" s="22"/>
      <c r="J182" s="22"/>
      <c r="K182" s="22"/>
    </row>
    <row r="183" spans="1:11" s="14" customFormat="1" ht="53.25" customHeight="1">
      <c r="A183" s="104"/>
      <c r="B183" s="15"/>
      <c r="C183" s="89" t="s">
        <v>2</v>
      </c>
      <c r="D183" s="89" t="s">
        <v>3</v>
      </c>
      <c r="E183" s="90" t="s">
        <v>4</v>
      </c>
      <c r="F183" s="91" t="s">
        <v>5</v>
      </c>
      <c r="G183" s="83"/>
      <c r="H183" s="22"/>
      <c r="I183" s="22"/>
      <c r="J183" s="22"/>
      <c r="K183" s="22"/>
    </row>
    <row r="184" spans="1:11" s="14" customFormat="1">
      <c r="A184" s="110"/>
      <c r="B184" s="17"/>
      <c r="C184" s="17"/>
      <c r="D184" s="77"/>
      <c r="E184" s="35"/>
      <c r="F184" s="97"/>
      <c r="G184" s="83"/>
      <c r="H184" s="22"/>
      <c r="I184" s="22"/>
      <c r="J184" s="22"/>
      <c r="K184" s="22"/>
    </row>
    <row r="185" spans="1:11" s="14" customFormat="1" ht="51">
      <c r="A185" s="105" t="s">
        <v>126</v>
      </c>
      <c r="B185" s="93" t="s">
        <v>127</v>
      </c>
      <c r="C185" s="76" t="s">
        <v>57</v>
      </c>
      <c r="D185" s="21">
        <v>20</v>
      </c>
      <c r="E185" s="73"/>
      <c r="F185" s="143">
        <f>E185*D185</f>
        <v>0</v>
      </c>
      <c r="G185" s="83"/>
      <c r="H185" s="22"/>
      <c r="I185" s="23"/>
      <c r="J185" s="22"/>
      <c r="K185" s="22"/>
    </row>
    <row r="186" spans="1:11" s="14" customFormat="1" ht="17.25" customHeight="1">
      <c r="A186" s="105"/>
      <c r="B186" s="93"/>
      <c r="C186" s="75"/>
      <c r="D186" s="21"/>
      <c r="E186" s="70"/>
      <c r="F186" s="92"/>
      <c r="G186" s="83"/>
      <c r="H186" s="22"/>
      <c r="I186" s="23"/>
      <c r="J186" s="22"/>
      <c r="K186" s="22"/>
    </row>
    <row r="187" spans="1:11" s="14" customFormat="1" ht="25.5">
      <c r="A187" s="105" t="s">
        <v>126</v>
      </c>
      <c r="B187" s="93" t="s">
        <v>129</v>
      </c>
      <c r="C187" s="76" t="s">
        <v>57</v>
      </c>
      <c r="D187" s="21">
        <f>D185</f>
        <v>20</v>
      </c>
      <c r="E187" s="73"/>
      <c r="F187" s="143">
        <f>E187*D187</f>
        <v>0</v>
      </c>
      <c r="G187" s="83"/>
      <c r="H187" s="22"/>
      <c r="I187" s="23"/>
      <c r="J187" s="22"/>
      <c r="K187" s="22"/>
    </row>
    <row r="188" spans="1:11" s="14" customFormat="1" ht="17.25" customHeight="1" thickBot="1">
      <c r="A188" s="105"/>
      <c r="B188" s="93"/>
      <c r="C188" s="75"/>
      <c r="D188" s="21"/>
      <c r="E188" s="70"/>
      <c r="F188" s="92"/>
      <c r="G188" s="83"/>
      <c r="H188" s="22"/>
      <c r="I188" s="23"/>
      <c r="J188" s="22"/>
      <c r="K188" s="22"/>
    </row>
    <row r="189" spans="1:11" s="14" customFormat="1" ht="18.75" customHeight="1" thickBot="1">
      <c r="A189" s="111" t="str">
        <f>A181</f>
        <v>B. SPREMIŠTE - DRVARNICE</v>
      </c>
      <c r="B189" s="36"/>
      <c r="C189" s="37"/>
      <c r="D189" s="38"/>
      <c r="E189" s="39"/>
      <c r="F189" s="149">
        <f>SUM(F184:F188)</f>
        <v>0</v>
      </c>
      <c r="G189" s="81"/>
    </row>
    <row r="190" spans="1:11" s="14" customFormat="1" ht="15.75">
      <c r="A190" s="136"/>
      <c r="B190" s="54" t="s">
        <v>8</v>
      </c>
      <c r="C190" s="19"/>
      <c r="D190" s="24"/>
      <c r="E190" s="55"/>
      <c r="F190" s="147">
        <f>0.25*F189</f>
        <v>0</v>
      </c>
      <c r="G190" s="81"/>
    </row>
    <row r="191" spans="1:11" s="14" customFormat="1">
      <c r="A191" s="136"/>
      <c r="B191" s="44"/>
      <c r="C191" s="19"/>
      <c r="D191" s="24"/>
      <c r="E191" s="70"/>
      <c r="F191" s="141"/>
      <c r="G191" s="81"/>
    </row>
    <row r="192" spans="1:11" s="14" customFormat="1" ht="18.75">
      <c r="A192" s="137"/>
      <c r="B192" s="56" t="s">
        <v>1</v>
      </c>
      <c r="C192" s="57"/>
      <c r="D192" s="58"/>
      <c r="E192" s="59"/>
      <c r="F192" s="151">
        <f>SUM(F189:F190)</f>
        <v>0</v>
      </c>
      <c r="G192" s="81"/>
    </row>
    <row r="193" spans="1:11" s="14" customFormat="1">
      <c r="A193" s="136"/>
      <c r="B193" s="44"/>
      <c r="C193" s="19"/>
      <c r="D193" s="24"/>
      <c r="E193" s="35"/>
      <c r="F193" s="97"/>
      <c r="G193" s="81"/>
    </row>
    <row r="194" spans="1:11" s="14" customFormat="1">
      <c r="A194" s="136"/>
      <c r="B194" s="44"/>
      <c r="C194" s="19"/>
      <c r="D194" s="24"/>
      <c r="E194" s="35"/>
      <c r="F194" s="97"/>
      <c r="G194" s="81"/>
    </row>
    <row r="195" spans="1:11" s="14" customFormat="1">
      <c r="A195" s="136"/>
      <c r="B195" s="44"/>
      <c r="C195" s="19"/>
      <c r="D195" s="24"/>
      <c r="E195" s="35"/>
      <c r="F195" s="97"/>
      <c r="G195" s="81"/>
    </row>
    <row r="196" spans="1:11" s="14" customFormat="1">
      <c r="A196" s="136"/>
      <c r="B196" s="44"/>
      <c r="C196" s="19"/>
      <c r="D196" s="24"/>
      <c r="E196" s="35"/>
      <c r="F196" s="97"/>
      <c r="G196" s="81"/>
    </row>
    <row r="197" spans="1:11" s="14" customFormat="1">
      <c r="A197" s="136"/>
      <c r="B197" s="44"/>
      <c r="C197" s="19"/>
      <c r="D197" s="24"/>
      <c r="E197" s="35"/>
      <c r="F197" s="97"/>
      <c r="G197" s="81"/>
    </row>
    <row r="198" spans="1:11" s="14" customFormat="1">
      <c r="A198" s="136"/>
      <c r="B198" s="44"/>
      <c r="C198" s="19"/>
      <c r="D198" s="24"/>
      <c r="E198" s="35"/>
      <c r="F198" s="97"/>
      <c r="G198" s="81"/>
    </row>
    <row r="199" spans="1:11" s="14" customFormat="1">
      <c r="A199" s="136"/>
      <c r="B199" s="44"/>
      <c r="C199" s="19"/>
      <c r="D199" s="24"/>
      <c r="E199" s="35"/>
      <c r="F199" s="97"/>
      <c r="G199" s="81"/>
    </row>
    <row r="200" spans="1:11" s="14" customFormat="1">
      <c r="A200" s="136"/>
      <c r="B200" s="44"/>
      <c r="C200" s="19"/>
      <c r="D200" s="24"/>
      <c r="E200" s="35"/>
      <c r="F200" s="97"/>
      <c r="G200" s="81"/>
    </row>
    <row r="201" spans="1:11" s="14" customFormat="1">
      <c r="A201" s="136"/>
      <c r="B201" s="44"/>
      <c r="C201" s="19"/>
      <c r="D201" s="24"/>
      <c r="E201" s="35"/>
      <c r="F201" s="97"/>
      <c r="G201" s="81"/>
    </row>
    <row r="202" spans="1:11">
      <c r="A202" s="136"/>
      <c r="F202" s="97"/>
      <c r="G202" s="83"/>
      <c r="H202" s="22">
        <f>I202*1.05</f>
        <v>0</v>
      </c>
      <c r="I202" s="22"/>
      <c r="J202" s="22"/>
      <c r="K202" s="22"/>
    </row>
    <row r="203" spans="1:11">
      <c r="A203" s="136"/>
      <c r="F203" s="97"/>
      <c r="G203" s="83"/>
      <c r="H203" s="22"/>
      <c r="I203" s="22"/>
      <c r="J203" s="22"/>
      <c r="K203" s="22"/>
    </row>
    <row r="204" spans="1:11" s="14" customFormat="1">
      <c r="A204" s="136"/>
      <c r="B204" s="44"/>
      <c r="C204" s="19"/>
      <c r="D204" s="24"/>
      <c r="E204" s="35"/>
      <c r="F204" s="97"/>
      <c r="G204" s="83"/>
      <c r="H204" s="22">
        <f>I204*1.05</f>
        <v>0</v>
      </c>
      <c r="I204" s="22"/>
      <c r="J204" s="22"/>
      <c r="K204" s="22"/>
    </row>
    <row r="205" spans="1:11" s="14" customFormat="1">
      <c r="A205" s="136"/>
      <c r="B205" s="44"/>
      <c r="C205" s="19"/>
      <c r="D205" s="24"/>
      <c r="E205" s="35"/>
      <c r="F205" s="97"/>
      <c r="G205" s="83"/>
      <c r="H205" s="22"/>
      <c r="I205" s="22"/>
      <c r="J205" s="22"/>
      <c r="K205" s="22"/>
    </row>
    <row r="206" spans="1:11" s="14" customFormat="1" ht="15">
      <c r="A206" s="136"/>
      <c r="B206" s="44"/>
      <c r="C206" s="19"/>
      <c r="D206" s="24"/>
      <c r="E206" s="35"/>
      <c r="F206" s="97"/>
      <c r="G206" s="85"/>
      <c r="H206" s="60"/>
      <c r="I206" s="60"/>
      <c r="J206" s="22"/>
      <c r="K206" s="22"/>
    </row>
    <row r="207" spans="1:11" s="14" customFormat="1">
      <c r="A207" s="136"/>
      <c r="B207" s="44"/>
      <c r="C207" s="19"/>
      <c r="D207" s="24"/>
      <c r="E207" s="35"/>
      <c r="F207" s="97"/>
      <c r="G207" s="81"/>
    </row>
    <row r="208" spans="1:11" s="14" customFormat="1">
      <c r="A208" s="136"/>
      <c r="B208" s="44"/>
      <c r="C208" s="19"/>
      <c r="D208" s="24"/>
      <c r="E208" s="35"/>
      <c r="F208" s="97"/>
      <c r="G208" s="81"/>
    </row>
    <row r="209" spans="1:11" s="14" customFormat="1">
      <c r="A209" s="136"/>
      <c r="B209" s="44"/>
      <c r="C209" s="19"/>
      <c r="D209" s="24"/>
      <c r="E209" s="35"/>
      <c r="F209" s="97"/>
      <c r="G209" s="81"/>
    </row>
    <row r="210" spans="1:11" s="61" customFormat="1">
      <c r="A210" s="136"/>
      <c r="B210" s="44"/>
      <c r="C210" s="19"/>
      <c r="D210" s="24"/>
      <c r="E210" s="35"/>
      <c r="F210" s="97"/>
      <c r="G210" s="83"/>
      <c r="H210" s="22"/>
      <c r="I210" s="22"/>
      <c r="J210" s="22"/>
      <c r="K210" s="22"/>
    </row>
    <row r="211" spans="1:11" s="14" customFormat="1">
      <c r="A211" s="136"/>
      <c r="B211" s="44"/>
      <c r="C211" s="19"/>
      <c r="D211" s="24"/>
      <c r="E211" s="35"/>
      <c r="F211" s="97"/>
      <c r="G211" s="81"/>
    </row>
    <row r="212" spans="1:11" s="14" customFormat="1">
      <c r="A212" s="136"/>
      <c r="B212" s="44"/>
      <c r="C212" s="19"/>
      <c r="D212" s="24"/>
      <c r="E212" s="35"/>
      <c r="F212" s="97"/>
      <c r="G212" s="81"/>
    </row>
    <row r="213" spans="1:11" s="14" customFormat="1">
      <c r="A213" s="136"/>
      <c r="B213" s="44"/>
      <c r="C213" s="19"/>
      <c r="D213" s="24"/>
      <c r="E213" s="35"/>
      <c r="F213" s="97"/>
      <c r="G213" s="81"/>
    </row>
    <row r="214" spans="1:11" s="14" customFormat="1">
      <c r="A214" s="136"/>
      <c r="B214" s="44"/>
      <c r="C214" s="19"/>
      <c r="D214" s="24"/>
      <c r="E214" s="35"/>
      <c r="F214" s="97"/>
      <c r="G214" s="81"/>
    </row>
    <row r="215" spans="1:11" s="61" customFormat="1">
      <c r="A215" s="136"/>
      <c r="B215" s="44"/>
      <c r="C215" s="19"/>
      <c r="D215" s="24"/>
      <c r="E215" s="35"/>
      <c r="F215" s="97"/>
      <c r="G215" s="83"/>
      <c r="H215" s="22"/>
      <c r="I215" s="22"/>
      <c r="J215" s="22"/>
      <c r="K215" s="22"/>
    </row>
    <row r="216" spans="1:11" s="61" customFormat="1">
      <c r="A216" s="136"/>
      <c r="B216" s="44"/>
      <c r="C216" s="19"/>
      <c r="D216" s="24"/>
      <c r="E216" s="35"/>
      <c r="F216" s="97"/>
      <c r="G216" s="83"/>
      <c r="H216" s="22"/>
      <c r="I216" s="22"/>
      <c r="J216" s="22"/>
      <c r="K216" s="22"/>
    </row>
    <row r="217" spans="1:11" s="61" customFormat="1">
      <c r="A217" s="136"/>
      <c r="B217" s="44"/>
      <c r="C217" s="19"/>
      <c r="D217" s="24"/>
      <c r="E217" s="35"/>
      <c r="F217" s="97"/>
      <c r="G217" s="83"/>
      <c r="H217" s="22"/>
      <c r="I217" s="22"/>
      <c r="J217" s="22"/>
      <c r="K217" s="22"/>
    </row>
    <row r="218" spans="1:11" s="61" customFormat="1">
      <c r="A218" s="136"/>
      <c r="B218" s="44"/>
      <c r="C218" s="19"/>
      <c r="D218" s="24"/>
      <c r="E218" s="35"/>
      <c r="F218" s="97"/>
      <c r="G218" s="83"/>
      <c r="H218" s="22"/>
      <c r="I218" s="22"/>
      <c r="J218" s="22"/>
      <c r="K218" s="22"/>
    </row>
    <row r="219" spans="1:11" s="63" customFormat="1">
      <c r="A219" s="136"/>
      <c r="B219" s="44"/>
      <c r="C219" s="19"/>
      <c r="D219" s="24"/>
      <c r="E219" s="35"/>
      <c r="F219" s="97"/>
      <c r="G219" s="86"/>
      <c r="H219" s="62"/>
      <c r="I219" s="62"/>
      <c r="J219" s="62"/>
      <c r="K219" s="62"/>
    </row>
    <row r="220" spans="1:11" s="14" customFormat="1">
      <c r="A220" s="136"/>
      <c r="B220" s="44"/>
      <c r="C220" s="19"/>
      <c r="D220" s="24"/>
      <c r="E220" s="35"/>
      <c r="F220" s="97"/>
      <c r="G220" s="81"/>
    </row>
    <row r="221" spans="1:11" s="61" customFormat="1">
      <c r="A221" s="136"/>
      <c r="B221" s="44"/>
      <c r="C221" s="19"/>
      <c r="D221" s="24"/>
      <c r="E221" s="35"/>
      <c r="F221" s="97"/>
      <c r="G221" s="83"/>
      <c r="H221" s="22"/>
      <c r="I221" s="22"/>
      <c r="J221" s="22"/>
      <c r="K221" s="22"/>
    </row>
    <row r="222" spans="1:11" s="61" customFormat="1">
      <c r="A222" s="136"/>
      <c r="B222" s="44"/>
      <c r="C222" s="19"/>
      <c r="D222" s="24"/>
      <c r="E222" s="35"/>
      <c r="F222" s="97"/>
      <c r="G222" s="83"/>
      <c r="H222" s="22"/>
      <c r="I222" s="22"/>
      <c r="J222" s="22"/>
      <c r="K222" s="22"/>
    </row>
    <row r="223" spans="1:11" s="61" customFormat="1">
      <c r="A223" s="136"/>
      <c r="B223" s="44"/>
      <c r="C223" s="19"/>
      <c r="D223" s="24"/>
      <c r="E223" s="35"/>
      <c r="F223" s="97"/>
      <c r="G223" s="83"/>
      <c r="H223" s="22"/>
      <c r="I223" s="22"/>
      <c r="J223" s="22"/>
      <c r="K223" s="22"/>
    </row>
    <row r="224" spans="1:11" s="61" customFormat="1">
      <c r="A224" s="136"/>
      <c r="B224" s="44"/>
      <c r="C224" s="19"/>
      <c r="D224" s="24"/>
      <c r="E224" s="35"/>
      <c r="F224" s="97"/>
      <c r="G224" s="83"/>
      <c r="H224" s="22"/>
      <c r="I224" s="22"/>
      <c r="J224" s="22"/>
      <c r="K224" s="22"/>
    </row>
    <row r="225" spans="1:11" s="63" customFormat="1">
      <c r="A225" s="136"/>
      <c r="B225" s="44"/>
      <c r="C225" s="19"/>
      <c r="D225" s="24"/>
      <c r="E225" s="35"/>
      <c r="F225" s="97"/>
      <c r="G225" s="86"/>
      <c r="H225" s="62"/>
      <c r="I225" s="62"/>
      <c r="J225" s="62"/>
      <c r="K225" s="62"/>
    </row>
    <row r="226" spans="1:11" s="61" customFormat="1">
      <c r="A226" s="136"/>
      <c r="B226" s="44"/>
      <c r="C226" s="19"/>
      <c r="D226" s="24"/>
      <c r="E226" s="35"/>
      <c r="F226" s="97"/>
      <c r="G226" s="83"/>
      <c r="H226" s="22"/>
      <c r="I226" s="22"/>
      <c r="J226" s="22"/>
      <c r="K226" s="22"/>
    </row>
    <row r="227" spans="1:11" s="61" customFormat="1">
      <c r="A227" s="136"/>
      <c r="B227" s="44"/>
      <c r="C227" s="19"/>
      <c r="D227" s="24"/>
      <c r="E227" s="35"/>
      <c r="F227" s="97"/>
      <c r="G227" s="83"/>
      <c r="H227" s="22"/>
      <c r="I227" s="22"/>
      <c r="J227" s="22"/>
      <c r="K227" s="22"/>
    </row>
    <row r="228" spans="1:11" s="61" customFormat="1">
      <c r="A228" s="136"/>
      <c r="B228" s="44"/>
      <c r="C228" s="19"/>
      <c r="D228" s="24"/>
      <c r="E228" s="35"/>
      <c r="F228" s="97"/>
      <c r="G228" s="83"/>
      <c r="H228" s="22"/>
      <c r="I228" s="22"/>
      <c r="J228" s="22"/>
      <c r="K228" s="22"/>
    </row>
    <row r="229" spans="1:11" s="63" customFormat="1">
      <c r="A229" s="136"/>
      <c r="B229" s="44"/>
      <c r="C229" s="19"/>
      <c r="D229" s="24"/>
      <c r="E229" s="35"/>
      <c r="F229" s="97"/>
      <c r="G229" s="86"/>
      <c r="H229" s="62"/>
      <c r="I229" s="62"/>
      <c r="J229" s="62"/>
      <c r="K229" s="62"/>
    </row>
    <row r="230" spans="1:11" s="61" customFormat="1">
      <c r="A230" s="136"/>
      <c r="B230" s="44"/>
      <c r="C230" s="19"/>
      <c r="D230" s="24"/>
      <c r="E230" s="35"/>
      <c r="F230" s="97"/>
      <c r="G230" s="83"/>
      <c r="H230" s="22"/>
      <c r="I230" s="22"/>
      <c r="J230" s="22"/>
      <c r="K230" s="22"/>
    </row>
    <row r="231" spans="1:11" s="61" customFormat="1">
      <c r="A231" s="136"/>
      <c r="B231" s="44"/>
      <c r="C231" s="19"/>
      <c r="D231" s="24"/>
      <c r="E231" s="35"/>
      <c r="F231" s="97"/>
      <c r="G231" s="83"/>
      <c r="H231" s="22"/>
      <c r="I231" s="22"/>
      <c r="J231" s="22"/>
      <c r="K231" s="22"/>
    </row>
    <row r="232" spans="1:11" s="61" customFormat="1">
      <c r="A232" s="136"/>
      <c r="B232" s="44"/>
      <c r="C232" s="19"/>
      <c r="D232" s="24"/>
      <c r="E232" s="35"/>
      <c r="F232" s="97"/>
      <c r="G232" s="83"/>
      <c r="H232" s="22"/>
      <c r="I232" s="22"/>
      <c r="J232" s="22"/>
      <c r="K232" s="22"/>
    </row>
    <row r="233" spans="1:11" s="61" customFormat="1">
      <c r="A233" s="136"/>
      <c r="B233" s="44"/>
      <c r="C233" s="19"/>
      <c r="D233" s="24"/>
      <c r="E233" s="35"/>
      <c r="F233" s="97"/>
      <c r="G233" s="83"/>
      <c r="H233" s="22"/>
      <c r="I233" s="22"/>
      <c r="J233" s="22"/>
      <c r="K233" s="22"/>
    </row>
    <row r="234" spans="1:11" s="61" customFormat="1">
      <c r="A234" s="136"/>
      <c r="B234" s="44"/>
      <c r="C234" s="19"/>
      <c r="D234" s="24"/>
      <c r="E234" s="35"/>
      <c r="F234" s="97"/>
      <c r="G234" s="83"/>
      <c r="H234" s="22"/>
      <c r="I234" s="22"/>
      <c r="J234" s="22"/>
      <c r="K234" s="22"/>
    </row>
    <row r="235" spans="1:11" s="61" customFormat="1">
      <c r="A235" s="136"/>
      <c r="B235" s="44"/>
      <c r="C235" s="19"/>
      <c r="D235" s="24"/>
      <c r="E235" s="35"/>
      <c r="F235" s="97"/>
      <c r="G235" s="83"/>
      <c r="H235" s="22"/>
      <c r="I235" s="22"/>
      <c r="J235" s="22"/>
      <c r="K235" s="22"/>
    </row>
    <row r="236" spans="1:11" s="61" customFormat="1">
      <c r="A236" s="136"/>
      <c r="B236" s="44"/>
      <c r="C236" s="19"/>
      <c r="D236" s="24"/>
      <c r="E236" s="35"/>
      <c r="F236" s="97"/>
      <c r="G236" s="83"/>
      <c r="H236" s="22"/>
      <c r="I236" s="22"/>
      <c r="J236" s="22"/>
      <c r="K236" s="22"/>
    </row>
    <row r="237" spans="1:11" s="63" customFormat="1">
      <c r="A237" s="136"/>
      <c r="B237" s="44"/>
      <c r="C237" s="19"/>
      <c r="D237" s="24"/>
      <c r="E237" s="35"/>
      <c r="F237" s="97"/>
      <c r="G237" s="86"/>
      <c r="H237" s="62"/>
      <c r="I237" s="62"/>
      <c r="J237" s="62"/>
      <c r="K237" s="62"/>
    </row>
    <row r="238" spans="1:11" s="61" customFormat="1">
      <c r="A238" s="136"/>
      <c r="B238" s="44"/>
      <c r="C238" s="19"/>
      <c r="D238" s="24"/>
      <c r="E238" s="35"/>
      <c r="F238" s="97"/>
      <c r="G238" s="83"/>
      <c r="H238" s="22"/>
      <c r="I238" s="22"/>
      <c r="J238" s="22"/>
      <c r="K238" s="22"/>
    </row>
    <row r="239" spans="1:11" s="61" customFormat="1">
      <c r="A239" s="136"/>
      <c r="B239" s="44"/>
      <c r="C239" s="19"/>
      <c r="D239" s="24"/>
      <c r="E239" s="35"/>
      <c r="F239" s="97"/>
      <c r="G239" s="83"/>
      <c r="H239" s="22"/>
      <c r="I239" s="22"/>
      <c r="J239" s="22"/>
      <c r="K239" s="22"/>
    </row>
    <row r="240" spans="1:11" s="61" customFormat="1">
      <c r="A240" s="136"/>
      <c r="B240" s="44"/>
      <c r="C240" s="19"/>
      <c r="D240" s="24"/>
      <c r="E240" s="35"/>
      <c r="F240" s="97"/>
      <c r="G240" s="83"/>
      <c r="H240" s="22"/>
      <c r="I240" s="22"/>
      <c r="J240" s="22"/>
      <c r="K240" s="22"/>
    </row>
    <row r="241" spans="1:11" s="61" customFormat="1">
      <c r="A241" s="136"/>
      <c r="B241" s="44"/>
      <c r="C241" s="19"/>
      <c r="D241" s="24"/>
      <c r="E241" s="35"/>
      <c r="F241" s="97"/>
      <c r="G241" s="83"/>
      <c r="H241" s="22"/>
      <c r="I241" s="22"/>
      <c r="J241" s="22"/>
      <c r="K241" s="22"/>
    </row>
    <row r="242" spans="1:11" s="61" customFormat="1">
      <c r="A242" s="136"/>
      <c r="B242" s="44"/>
      <c r="C242" s="19"/>
      <c r="D242" s="24"/>
      <c r="E242" s="35"/>
      <c r="F242" s="97"/>
      <c r="G242" s="83"/>
      <c r="H242" s="22"/>
      <c r="I242" s="22"/>
      <c r="J242" s="22"/>
      <c r="K242" s="22"/>
    </row>
    <row r="243" spans="1:11" s="61" customFormat="1">
      <c r="A243" s="136"/>
      <c r="B243" s="44"/>
      <c r="C243" s="19"/>
      <c r="D243" s="24"/>
      <c r="E243" s="35"/>
      <c r="F243" s="97"/>
      <c r="G243" s="83"/>
      <c r="H243" s="22"/>
      <c r="I243" s="22"/>
      <c r="J243" s="22"/>
      <c r="K243" s="22"/>
    </row>
    <row r="244" spans="1:11" s="61" customFormat="1">
      <c r="A244" s="136"/>
      <c r="B244" s="44"/>
      <c r="C244" s="19"/>
      <c r="D244" s="24"/>
      <c r="E244" s="35"/>
      <c r="F244" s="97"/>
      <c r="G244" s="83"/>
      <c r="H244" s="22"/>
      <c r="I244" s="22"/>
      <c r="J244" s="22"/>
      <c r="K244" s="22"/>
    </row>
    <row r="245" spans="1:11" s="61" customFormat="1">
      <c r="A245" s="136"/>
      <c r="B245" s="44"/>
      <c r="C245" s="19"/>
      <c r="D245" s="24"/>
      <c r="E245" s="35"/>
      <c r="F245" s="97"/>
      <c r="G245" s="83"/>
      <c r="H245" s="22"/>
      <c r="I245" s="22"/>
      <c r="J245" s="22"/>
      <c r="K245" s="22"/>
    </row>
    <row r="246" spans="1:11" s="61" customFormat="1">
      <c r="A246" s="136"/>
      <c r="B246" s="44"/>
      <c r="C246" s="19"/>
      <c r="D246" s="24"/>
      <c r="E246" s="35"/>
      <c r="F246" s="97"/>
      <c r="G246" s="83"/>
      <c r="H246" s="22"/>
      <c r="I246" s="22"/>
      <c r="J246" s="22"/>
      <c r="K246" s="22"/>
    </row>
    <row r="247" spans="1:11" s="61" customFormat="1">
      <c r="A247" s="136"/>
      <c r="B247" s="44"/>
      <c r="C247" s="19"/>
      <c r="D247" s="24"/>
      <c r="E247" s="35"/>
      <c r="F247" s="97"/>
      <c r="G247" s="83"/>
      <c r="H247" s="22"/>
      <c r="I247" s="22"/>
      <c r="J247" s="22"/>
      <c r="K247" s="22"/>
    </row>
    <row r="248" spans="1:11" s="61" customFormat="1">
      <c r="A248" s="136"/>
      <c r="B248" s="44"/>
      <c r="C248" s="19"/>
      <c r="D248" s="24"/>
      <c r="E248" s="35"/>
      <c r="F248" s="97"/>
      <c r="G248" s="83"/>
      <c r="H248" s="22"/>
      <c r="I248" s="22"/>
      <c r="J248" s="22"/>
      <c r="K248" s="22"/>
    </row>
    <row r="249" spans="1:11" s="61" customFormat="1">
      <c r="A249" s="136"/>
      <c r="B249" s="44"/>
      <c r="C249" s="19"/>
      <c r="D249" s="24"/>
      <c r="E249" s="35"/>
      <c r="F249" s="97"/>
      <c r="G249" s="83"/>
      <c r="H249" s="22"/>
      <c r="I249" s="22"/>
      <c r="J249" s="22"/>
      <c r="K249" s="22"/>
    </row>
    <row r="250" spans="1:11" s="61" customFormat="1">
      <c r="A250" s="136"/>
      <c r="B250" s="44"/>
      <c r="C250" s="19"/>
      <c r="D250" s="24"/>
      <c r="E250" s="35"/>
      <c r="F250" s="97"/>
      <c r="G250" s="83"/>
      <c r="H250" s="22"/>
      <c r="I250" s="22"/>
      <c r="J250" s="22"/>
      <c r="K250" s="22"/>
    </row>
    <row r="251" spans="1:11" s="61" customFormat="1">
      <c r="A251" s="136"/>
      <c r="B251" s="44"/>
      <c r="C251" s="19"/>
      <c r="D251" s="24"/>
      <c r="E251" s="35"/>
      <c r="F251" s="97"/>
      <c r="G251" s="83"/>
      <c r="H251" s="22"/>
      <c r="I251" s="22"/>
      <c r="J251" s="22"/>
      <c r="K251" s="22"/>
    </row>
    <row r="252" spans="1:11" s="61" customFormat="1">
      <c r="A252" s="136"/>
      <c r="B252" s="44"/>
      <c r="C252" s="19"/>
      <c r="D252" s="24"/>
      <c r="E252" s="35"/>
      <c r="F252" s="97"/>
      <c r="G252" s="83"/>
      <c r="H252" s="22"/>
      <c r="I252" s="22"/>
      <c r="J252" s="22"/>
      <c r="K252" s="22"/>
    </row>
    <row r="253" spans="1:11" s="61" customFormat="1">
      <c r="A253" s="136"/>
      <c r="B253" s="44"/>
      <c r="C253" s="19"/>
      <c r="D253" s="24"/>
      <c r="E253" s="35"/>
      <c r="F253" s="97"/>
      <c r="G253" s="83"/>
      <c r="H253" s="22"/>
      <c r="I253" s="22"/>
      <c r="J253" s="22"/>
      <c r="K253" s="22"/>
    </row>
    <row r="254" spans="1:11" s="61" customFormat="1">
      <c r="A254" s="136"/>
      <c r="B254" s="44"/>
      <c r="C254" s="19"/>
      <c r="D254" s="24"/>
      <c r="E254" s="35"/>
      <c r="F254" s="97"/>
      <c r="G254" s="83"/>
      <c r="H254" s="22"/>
      <c r="I254" s="22"/>
      <c r="J254" s="22"/>
      <c r="K254" s="22"/>
    </row>
    <row r="255" spans="1:11" s="61" customFormat="1">
      <c r="A255" s="136"/>
      <c r="B255" s="44"/>
      <c r="C255" s="19"/>
      <c r="D255" s="24"/>
      <c r="E255" s="35"/>
      <c r="F255" s="97"/>
      <c r="G255" s="83"/>
      <c r="H255" s="22"/>
      <c r="I255" s="22"/>
      <c r="J255" s="22"/>
      <c r="K255" s="22"/>
    </row>
    <row r="256" spans="1:11" s="61" customFormat="1">
      <c r="A256" s="136"/>
      <c r="B256" s="44"/>
      <c r="C256" s="19"/>
      <c r="D256" s="24"/>
      <c r="E256" s="35"/>
      <c r="F256" s="97"/>
      <c r="G256" s="83"/>
      <c r="H256" s="22"/>
      <c r="I256" s="22"/>
      <c r="J256" s="22"/>
      <c r="K256" s="22"/>
    </row>
    <row r="257" spans="1:11">
      <c r="A257" s="136"/>
      <c r="F257" s="97"/>
      <c r="G257" s="83"/>
      <c r="H257" s="22"/>
      <c r="I257" s="22"/>
      <c r="J257" s="22"/>
      <c r="K257" s="22"/>
    </row>
    <row r="258" spans="1:11">
      <c r="A258" s="136"/>
      <c r="F258" s="97"/>
      <c r="G258" s="83"/>
      <c r="H258" s="22"/>
      <c r="I258" s="22"/>
      <c r="J258" s="22"/>
      <c r="K258" s="22"/>
    </row>
    <row r="259" spans="1:11" s="14" customFormat="1">
      <c r="A259" s="136"/>
      <c r="B259" s="44"/>
      <c r="C259" s="19"/>
      <c r="D259" s="24"/>
      <c r="E259" s="35"/>
      <c r="F259" s="97"/>
      <c r="G259" s="83"/>
      <c r="H259" s="22"/>
      <c r="I259" s="22"/>
      <c r="J259" s="22"/>
      <c r="K259" s="22"/>
    </row>
    <row r="260" spans="1:11" s="14" customFormat="1">
      <c r="A260" s="136"/>
      <c r="B260" s="44"/>
      <c r="C260" s="19"/>
      <c r="D260" s="24"/>
      <c r="E260" s="35"/>
      <c r="F260" s="97"/>
      <c r="G260" s="83"/>
      <c r="H260" s="22"/>
      <c r="I260" s="22"/>
      <c r="J260" s="22"/>
      <c r="K260" s="22"/>
    </row>
    <row r="261" spans="1:11" s="130" customFormat="1">
      <c r="A261" s="136"/>
      <c r="B261" s="44"/>
      <c r="C261" s="19"/>
      <c r="D261" s="24"/>
      <c r="E261" s="35"/>
      <c r="F261" s="97"/>
      <c r="G261" s="129"/>
      <c r="H261" s="64"/>
      <c r="I261" s="64"/>
      <c r="J261" s="64"/>
      <c r="K261" s="64"/>
    </row>
    <row r="262" spans="1:11" s="14" customFormat="1">
      <c r="A262" s="136"/>
      <c r="B262" s="44"/>
      <c r="C262" s="19"/>
      <c r="D262" s="24"/>
      <c r="E262" s="35"/>
      <c r="F262" s="97"/>
      <c r="G262" s="81"/>
    </row>
    <row r="263" spans="1:11" s="61" customFormat="1">
      <c r="A263" s="136"/>
      <c r="B263" s="44"/>
      <c r="C263" s="19"/>
      <c r="D263" s="24"/>
      <c r="E263" s="35"/>
      <c r="F263" s="97"/>
      <c r="G263" s="83"/>
      <c r="H263" s="22"/>
      <c r="I263" s="22"/>
      <c r="J263" s="22"/>
      <c r="K263" s="22"/>
    </row>
    <row r="264" spans="1:11" s="61" customFormat="1">
      <c r="A264" s="136"/>
      <c r="B264" s="44"/>
      <c r="C264" s="19"/>
      <c r="D264" s="24"/>
      <c r="E264" s="35"/>
      <c r="F264" s="97"/>
      <c r="G264" s="83"/>
      <c r="H264" s="22"/>
      <c r="I264" s="22"/>
      <c r="J264" s="22"/>
      <c r="K264" s="22"/>
    </row>
    <row r="265" spans="1:11" s="61" customFormat="1">
      <c r="A265" s="136"/>
      <c r="B265" s="44"/>
      <c r="C265" s="19"/>
      <c r="D265" s="24"/>
      <c r="E265" s="35"/>
      <c r="F265" s="97"/>
      <c r="G265" s="83"/>
      <c r="H265" s="22"/>
      <c r="I265" s="22"/>
      <c r="J265" s="22"/>
      <c r="K265" s="22"/>
    </row>
    <row r="266" spans="1:11" s="61" customFormat="1">
      <c r="A266" s="136"/>
      <c r="B266" s="44"/>
      <c r="C266" s="19"/>
      <c r="D266" s="24"/>
      <c r="E266" s="35"/>
      <c r="F266" s="97"/>
      <c r="G266" s="83"/>
      <c r="H266" s="22"/>
      <c r="I266" s="22"/>
      <c r="J266" s="22"/>
      <c r="K266" s="22"/>
    </row>
    <row r="267" spans="1:11" s="61" customFormat="1">
      <c r="A267" s="136"/>
      <c r="B267" s="44"/>
      <c r="C267" s="19"/>
      <c r="D267" s="24"/>
      <c r="E267" s="35"/>
      <c r="F267" s="97"/>
      <c r="G267" s="83"/>
      <c r="H267" s="22"/>
      <c r="I267" s="22"/>
      <c r="J267" s="22"/>
      <c r="K267" s="22"/>
    </row>
    <row r="268" spans="1:11" s="14" customFormat="1">
      <c r="A268" s="136"/>
      <c r="B268" s="44"/>
      <c r="C268" s="19"/>
      <c r="D268" s="24"/>
      <c r="E268" s="35"/>
      <c r="F268" s="97"/>
      <c r="G268" s="81"/>
    </row>
    <row r="269" spans="1:11" s="14" customFormat="1">
      <c r="A269" s="136"/>
      <c r="B269" s="44"/>
      <c r="C269" s="19"/>
      <c r="D269" s="24"/>
      <c r="E269" s="35"/>
      <c r="F269" s="97"/>
      <c r="G269" s="81"/>
    </row>
    <row r="270" spans="1:11" s="14" customFormat="1">
      <c r="A270" s="136"/>
      <c r="B270" s="44"/>
      <c r="C270" s="19"/>
      <c r="D270" s="24"/>
      <c r="E270" s="35"/>
      <c r="F270" s="97"/>
      <c r="G270" s="81"/>
    </row>
    <row r="271" spans="1:11" s="61" customFormat="1">
      <c r="A271" s="136"/>
      <c r="B271" s="44"/>
      <c r="C271" s="19"/>
      <c r="D271" s="24"/>
      <c r="E271" s="35"/>
      <c r="F271" s="97"/>
      <c r="G271" s="83"/>
      <c r="H271" s="22"/>
      <c r="I271" s="22"/>
      <c r="J271" s="22"/>
      <c r="K271" s="22"/>
    </row>
    <row r="272" spans="1:11" s="61" customFormat="1">
      <c r="A272" s="136"/>
      <c r="B272" s="44"/>
      <c r="C272" s="19"/>
      <c r="D272" s="24"/>
      <c r="E272" s="35"/>
      <c r="F272" s="97"/>
      <c r="G272" s="83"/>
      <c r="H272" s="22"/>
      <c r="I272" s="22"/>
      <c r="J272" s="22"/>
      <c r="K272" s="22"/>
    </row>
    <row r="273" spans="1:11" s="61" customFormat="1">
      <c r="A273" s="136"/>
      <c r="B273" s="44"/>
      <c r="C273" s="19"/>
      <c r="D273" s="24"/>
      <c r="E273" s="35"/>
      <c r="F273" s="97"/>
      <c r="G273" s="83"/>
      <c r="H273" s="22"/>
      <c r="I273" s="22"/>
      <c r="J273" s="22"/>
      <c r="K273" s="22"/>
    </row>
    <row r="274" spans="1:11" s="61" customFormat="1">
      <c r="A274" s="136"/>
      <c r="B274" s="44"/>
      <c r="C274" s="19"/>
      <c r="D274" s="24"/>
      <c r="E274" s="35"/>
      <c r="F274" s="97"/>
      <c r="G274" s="83"/>
      <c r="H274" s="22"/>
      <c r="I274" s="22"/>
      <c r="J274" s="22"/>
      <c r="K274" s="22"/>
    </row>
    <row r="275" spans="1:11" s="61" customFormat="1">
      <c r="A275" s="136"/>
      <c r="B275" s="44"/>
      <c r="C275" s="19"/>
      <c r="D275" s="24"/>
      <c r="E275" s="35"/>
      <c r="F275" s="97"/>
      <c r="G275" s="83"/>
      <c r="H275" s="22"/>
      <c r="I275" s="22"/>
      <c r="J275" s="22"/>
      <c r="K275" s="22"/>
    </row>
    <row r="276" spans="1:11" s="61" customFormat="1">
      <c r="A276" s="136"/>
      <c r="B276" s="44"/>
      <c r="C276" s="19"/>
      <c r="D276" s="24"/>
      <c r="E276" s="35"/>
      <c r="F276" s="97"/>
      <c r="G276" s="83"/>
      <c r="H276" s="22"/>
      <c r="I276" s="22"/>
      <c r="J276" s="22"/>
      <c r="K276" s="22"/>
    </row>
    <row r="277" spans="1:11" s="61" customFormat="1">
      <c r="A277" s="136"/>
      <c r="B277" s="44"/>
      <c r="C277" s="19"/>
      <c r="D277" s="24"/>
      <c r="E277" s="35"/>
      <c r="F277" s="97"/>
      <c r="G277" s="83"/>
      <c r="H277" s="22"/>
      <c r="I277" s="22"/>
      <c r="J277" s="22"/>
      <c r="K277" s="22"/>
    </row>
    <row r="278" spans="1:11" s="61" customFormat="1">
      <c r="A278" s="136"/>
      <c r="B278" s="44"/>
      <c r="C278" s="19"/>
      <c r="D278" s="24"/>
      <c r="E278" s="35"/>
      <c r="F278" s="97"/>
      <c r="G278" s="83"/>
      <c r="H278" s="22"/>
      <c r="I278" s="22"/>
      <c r="J278" s="22"/>
      <c r="K278" s="22"/>
    </row>
    <row r="279" spans="1:11" s="61" customFormat="1">
      <c r="A279" s="136"/>
      <c r="B279" s="44"/>
      <c r="C279" s="19"/>
      <c r="D279" s="24"/>
      <c r="E279" s="35"/>
      <c r="F279" s="97"/>
      <c r="G279" s="83"/>
      <c r="H279" s="22"/>
      <c r="I279" s="22"/>
      <c r="J279" s="22"/>
      <c r="K279" s="22"/>
    </row>
    <row r="280" spans="1:11" s="61" customFormat="1">
      <c r="A280" s="136"/>
      <c r="B280" s="44"/>
      <c r="C280" s="19"/>
      <c r="D280" s="24"/>
      <c r="E280" s="35"/>
      <c r="F280" s="97"/>
      <c r="G280" s="83"/>
      <c r="H280" s="22"/>
      <c r="I280" s="22"/>
      <c r="J280" s="22"/>
      <c r="K280" s="22"/>
    </row>
    <row r="281" spans="1:11" s="14" customFormat="1">
      <c r="A281" s="136"/>
      <c r="B281" s="44"/>
      <c r="C281" s="19"/>
      <c r="D281" s="24"/>
      <c r="E281" s="35"/>
      <c r="F281" s="97"/>
      <c r="G281" s="81"/>
    </row>
    <row r="282" spans="1:11" s="14" customFormat="1">
      <c r="A282" s="136"/>
      <c r="B282" s="44"/>
      <c r="C282" s="19"/>
      <c r="D282" s="24"/>
      <c r="E282" s="35"/>
      <c r="F282" s="97"/>
      <c r="G282" s="81"/>
    </row>
    <row r="283" spans="1:11" s="14" customFormat="1">
      <c r="A283" s="136"/>
      <c r="B283" s="44"/>
      <c r="C283" s="19"/>
      <c r="D283" s="24"/>
      <c r="E283" s="35"/>
      <c r="F283" s="97"/>
      <c r="G283" s="81"/>
    </row>
    <row r="284" spans="1:11" s="14" customFormat="1">
      <c r="A284" s="136"/>
      <c r="B284" s="44"/>
      <c r="C284" s="19"/>
      <c r="D284" s="24"/>
      <c r="E284" s="35"/>
      <c r="F284" s="97"/>
      <c r="G284" s="81"/>
    </row>
    <row r="285" spans="1:11" s="14" customFormat="1">
      <c r="A285" s="136"/>
      <c r="B285" s="44"/>
      <c r="C285" s="19"/>
      <c r="D285" s="24"/>
      <c r="E285" s="35"/>
      <c r="F285" s="97"/>
      <c r="G285" s="81"/>
    </row>
    <row r="286" spans="1:11">
      <c r="A286" s="136"/>
      <c r="F286" s="97"/>
      <c r="G286" s="131"/>
      <c r="H286" s="17"/>
      <c r="I286" s="17"/>
      <c r="J286" s="17"/>
      <c r="K286" s="17"/>
    </row>
    <row r="287" spans="1:11" s="14" customFormat="1">
      <c r="A287" s="136"/>
      <c r="B287" s="44"/>
      <c r="C287" s="19"/>
      <c r="D287" s="24"/>
      <c r="E287" s="35"/>
      <c r="F287" s="97"/>
      <c r="G287" s="81"/>
    </row>
    <row r="288" spans="1:11" s="14" customFormat="1">
      <c r="A288" s="136"/>
      <c r="B288" s="44"/>
      <c r="C288" s="19"/>
      <c r="D288" s="24"/>
      <c r="E288" s="35"/>
      <c r="F288" s="97"/>
      <c r="G288" s="81"/>
    </row>
    <row r="289" spans="1:11" s="14" customFormat="1">
      <c r="A289" s="136"/>
      <c r="B289" s="44"/>
      <c r="C289" s="19"/>
      <c r="D289" s="24"/>
      <c r="E289" s="35"/>
      <c r="F289" s="97"/>
      <c r="G289" s="81"/>
    </row>
    <row r="290" spans="1:11" s="14" customFormat="1">
      <c r="A290" s="136"/>
      <c r="B290" s="44"/>
      <c r="C290" s="19"/>
      <c r="D290" s="24"/>
      <c r="E290" s="35"/>
      <c r="F290" s="97"/>
      <c r="G290" s="81"/>
    </row>
    <row r="291" spans="1:11" s="14" customFormat="1">
      <c r="A291" s="136"/>
      <c r="B291" s="44"/>
      <c r="C291" s="19"/>
      <c r="D291" s="24"/>
      <c r="E291" s="35"/>
      <c r="F291" s="97"/>
      <c r="G291" s="81"/>
    </row>
    <row r="292" spans="1:11">
      <c r="A292" s="136"/>
      <c r="F292" s="97"/>
      <c r="G292" s="131"/>
      <c r="H292" s="17"/>
      <c r="I292" s="17"/>
      <c r="J292" s="17"/>
      <c r="K292" s="17"/>
    </row>
    <row r="293" spans="1:11">
      <c r="A293" s="136"/>
      <c r="F293" s="97"/>
      <c r="G293" s="131"/>
      <c r="H293" s="17"/>
      <c r="I293" s="17"/>
      <c r="J293" s="17"/>
      <c r="K293" s="17"/>
    </row>
    <row r="294" spans="1:11">
      <c r="A294" s="136"/>
      <c r="F294" s="97"/>
      <c r="G294" s="131"/>
      <c r="H294" s="17"/>
      <c r="I294" s="17"/>
      <c r="J294" s="17"/>
      <c r="K294" s="17"/>
    </row>
    <row r="295" spans="1:11">
      <c r="A295" s="136"/>
      <c r="F295" s="97"/>
      <c r="G295" s="131"/>
      <c r="H295" s="17"/>
      <c r="I295" s="17"/>
      <c r="J295" s="17"/>
      <c r="K295" s="17"/>
    </row>
    <row r="296" spans="1:11">
      <c r="A296" s="136"/>
      <c r="F296" s="97"/>
      <c r="G296" s="131"/>
      <c r="H296" s="17"/>
      <c r="I296" s="17"/>
      <c r="J296" s="17"/>
      <c r="K296" s="17"/>
    </row>
    <row r="297" spans="1:11">
      <c r="A297" s="136"/>
      <c r="F297" s="97"/>
      <c r="G297" s="131"/>
      <c r="H297" s="17"/>
      <c r="I297" s="17"/>
      <c r="J297" s="17"/>
      <c r="K297" s="17"/>
    </row>
    <row r="298" spans="1:11" s="14" customFormat="1">
      <c r="A298" s="136"/>
      <c r="B298" s="44"/>
      <c r="C298" s="19"/>
      <c r="D298" s="24"/>
      <c r="E298" s="35"/>
      <c r="F298" s="97"/>
      <c r="G298" s="81"/>
    </row>
    <row r="299" spans="1:11" s="14" customFormat="1">
      <c r="A299" s="136"/>
      <c r="B299" s="44"/>
      <c r="C299" s="19"/>
      <c r="D299" s="24"/>
      <c r="E299" s="35"/>
      <c r="F299" s="97"/>
      <c r="G299" s="81"/>
    </row>
    <row r="300" spans="1:11" s="14" customFormat="1">
      <c r="A300" s="136"/>
      <c r="B300" s="44"/>
      <c r="C300" s="19"/>
      <c r="D300" s="24"/>
      <c r="E300" s="35"/>
      <c r="F300" s="97"/>
      <c r="G300" s="81"/>
    </row>
    <row r="301" spans="1:11" s="14" customFormat="1">
      <c r="A301" s="136"/>
      <c r="B301" s="44"/>
      <c r="C301" s="19"/>
      <c r="D301" s="24"/>
      <c r="E301" s="35"/>
      <c r="F301" s="97"/>
      <c r="G301" s="81"/>
    </row>
    <row r="302" spans="1:11" s="14" customFormat="1">
      <c r="A302" s="136"/>
      <c r="B302" s="44"/>
      <c r="C302" s="19"/>
      <c r="D302" s="24"/>
      <c r="E302" s="35"/>
      <c r="F302" s="97"/>
      <c r="G302" s="81"/>
    </row>
    <row r="303" spans="1:11" s="14" customFormat="1">
      <c r="A303" s="136"/>
      <c r="B303" s="44"/>
      <c r="C303" s="19"/>
      <c r="D303" s="24"/>
      <c r="E303" s="35"/>
      <c r="F303" s="97"/>
      <c r="G303" s="81"/>
    </row>
    <row r="304" spans="1:11">
      <c r="A304" s="136"/>
      <c r="F304" s="97"/>
      <c r="G304" s="131"/>
      <c r="H304" s="17"/>
      <c r="I304" s="17"/>
      <c r="J304" s="17"/>
      <c r="K304" s="17"/>
    </row>
    <row r="305" spans="1:11">
      <c r="A305" s="136"/>
      <c r="F305" s="97"/>
      <c r="G305" s="131"/>
      <c r="H305" s="17"/>
      <c r="I305" s="17"/>
      <c r="J305" s="17"/>
      <c r="K305" s="17"/>
    </row>
    <row r="306" spans="1:11" s="14" customFormat="1">
      <c r="A306" s="136"/>
      <c r="B306" s="44"/>
      <c r="C306" s="19"/>
      <c r="D306" s="24"/>
      <c r="E306" s="35"/>
      <c r="F306" s="97"/>
      <c r="G306" s="81"/>
    </row>
    <row r="307" spans="1:11" s="14" customFormat="1">
      <c r="A307" s="136"/>
      <c r="B307" s="44"/>
      <c r="C307" s="19"/>
      <c r="D307" s="24"/>
      <c r="E307" s="35"/>
      <c r="F307" s="97"/>
      <c r="G307" s="81"/>
    </row>
    <row r="308" spans="1:11">
      <c r="A308" s="136"/>
      <c r="F308" s="97"/>
      <c r="G308" s="131"/>
      <c r="H308" s="17"/>
      <c r="I308" s="17"/>
      <c r="J308" s="17"/>
      <c r="K308" s="17"/>
    </row>
    <row r="309" spans="1:11" s="14" customFormat="1">
      <c r="A309" s="136"/>
      <c r="B309" s="44"/>
      <c r="C309" s="19"/>
      <c r="D309" s="24"/>
      <c r="E309" s="35"/>
      <c r="F309" s="97"/>
      <c r="G309" s="81"/>
    </row>
    <row r="310" spans="1:11" s="14" customFormat="1">
      <c r="A310" s="136"/>
      <c r="B310" s="44"/>
      <c r="C310" s="19"/>
      <c r="D310" s="24"/>
      <c r="E310" s="35"/>
      <c r="F310" s="97"/>
      <c r="G310" s="81"/>
    </row>
    <row r="311" spans="1:11" s="14" customFormat="1">
      <c r="A311" s="136"/>
      <c r="B311" s="44"/>
      <c r="C311" s="19"/>
      <c r="D311" s="24"/>
      <c r="E311" s="35"/>
      <c r="F311" s="97"/>
      <c r="G311" s="81"/>
    </row>
    <row r="312" spans="1:11" s="14" customFormat="1">
      <c r="A312" s="136"/>
      <c r="B312" s="44"/>
      <c r="C312" s="19"/>
      <c r="D312" s="24"/>
      <c r="E312" s="35"/>
      <c r="F312" s="97"/>
      <c r="G312" s="81"/>
    </row>
    <row r="313" spans="1:11" s="14" customFormat="1">
      <c r="A313" s="136"/>
      <c r="B313" s="44"/>
      <c r="C313" s="19"/>
      <c r="D313" s="24"/>
      <c r="E313" s="35"/>
      <c r="F313" s="97"/>
      <c r="G313" s="81"/>
    </row>
    <row r="314" spans="1:11" s="14" customFormat="1">
      <c r="A314" s="136"/>
      <c r="B314" s="44"/>
      <c r="C314" s="19"/>
      <c r="D314" s="24"/>
      <c r="E314" s="35"/>
      <c r="F314" s="97"/>
      <c r="G314" s="81"/>
      <c r="H314" s="22">
        <f>I314*1.05</f>
        <v>0</v>
      </c>
    </row>
    <row r="315" spans="1:11" s="14" customFormat="1">
      <c r="A315" s="136"/>
      <c r="B315" s="44"/>
      <c r="C315" s="19"/>
      <c r="D315" s="24"/>
      <c r="E315" s="35"/>
      <c r="F315" s="97"/>
      <c r="G315" s="83"/>
      <c r="H315" s="22">
        <f>I315*1.05</f>
        <v>0</v>
      </c>
      <c r="I315" s="22"/>
      <c r="J315" s="22"/>
      <c r="K315" s="22"/>
    </row>
    <row r="316" spans="1:11" s="14" customFormat="1">
      <c r="A316" s="136"/>
      <c r="B316" s="44"/>
      <c r="C316" s="19"/>
      <c r="D316" s="24"/>
      <c r="E316" s="35"/>
      <c r="F316" s="97"/>
      <c r="G316" s="83"/>
      <c r="H316" s="22">
        <f>I316*1.05</f>
        <v>150.42300000000003</v>
      </c>
      <c r="I316" s="22">
        <f>18.94+18.94+37.88+18.8+9+9.4+19+11.3</f>
        <v>143.26000000000002</v>
      </c>
      <c r="J316" s="22"/>
      <c r="K316" s="22"/>
    </row>
    <row r="317" spans="1:11" s="14" customFormat="1">
      <c r="A317" s="136"/>
      <c r="B317" s="44"/>
      <c r="C317" s="19"/>
      <c r="D317" s="24"/>
      <c r="E317" s="35"/>
      <c r="F317" s="97"/>
      <c r="G317" s="83"/>
      <c r="H317" s="22">
        <f>I317*1.05</f>
        <v>0</v>
      </c>
      <c r="I317" s="22"/>
      <c r="J317" s="22"/>
      <c r="K317" s="22"/>
    </row>
    <row r="318" spans="1:11" s="14" customFormat="1">
      <c r="A318" s="136"/>
      <c r="B318" s="44"/>
      <c r="C318" s="19"/>
      <c r="D318" s="24"/>
      <c r="E318" s="35"/>
      <c r="F318" s="97"/>
      <c r="G318" s="83"/>
      <c r="H318" s="22"/>
      <c r="I318" s="22"/>
      <c r="J318" s="22"/>
      <c r="K318" s="22"/>
    </row>
    <row r="319" spans="1:11" s="14" customFormat="1">
      <c r="A319" s="136"/>
      <c r="B319" s="44"/>
      <c r="C319" s="19"/>
      <c r="D319" s="24"/>
      <c r="E319" s="35"/>
      <c r="F319" s="97"/>
      <c r="G319" s="83"/>
      <c r="H319" s="22"/>
      <c r="I319" s="22"/>
      <c r="J319" s="22"/>
      <c r="K319" s="22"/>
    </row>
    <row r="320" spans="1:11" s="14" customFormat="1">
      <c r="A320" s="136"/>
      <c r="B320" s="44"/>
      <c r="C320" s="19"/>
      <c r="D320" s="24"/>
      <c r="E320" s="35"/>
      <c r="F320" s="97"/>
      <c r="G320" s="83"/>
      <c r="H320" s="22"/>
      <c r="I320" s="22"/>
      <c r="J320" s="22"/>
      <c r="K320" s="22"/>
    </row>
    <row r="321" spans="1:11" s="14" customFormat="1">
      <c r="A321" s="136"/>
      <c r="B321" s="44"/>
      <c r="C321" s="19"/>
      <c r="D321" s="24"/>
      <c r="E321" s="35"/>
      <c r="F321" s="97"/>
      <c r="G321" s="83"/>
      <c r="H321" s="22"/>
      <c r="I321" s="22"/>
      <c r="J321" s="22"/>
      <c r="K321" s="22"/>
    </row>
    <row r="322" spans="1:11" s="14" customFormat="1">
      <c r="A322" s="136"/>
      <c r="B322" s="44"/>
      <c r="C322" s="19"/>
      <c r="D322" s="24"/>
      <c r="E322" s="35"/>
      <c r="F322" s="97"/>
      <c r="G322" s="83"/>
      <c r="H322" s="22"/>
      <c r="I322" s="22"/>
      <c r="J322" s="22"/>
      <c r="K322" s="22"/>
    </row>
    <row r="323" spans="1:11" s="14" customFormat="1">
      <c r="A323" s="136"/>
      <c r="B323" s="44"/>
      <c r="C323" s="19"/>
      <c r="D323" s="24"/>
      <c r="E323" s="35"/>
      <c r="F323" s="97"/>
      <c r="G323" s="83"/>
      <c r="H323" s="22"/>
      <c r="I323" s="22"/>
      <c r="J323" s="22"/>
      <c r="K323" s="22"/>
    </row>
    <row r="324" spans="1:11" s="14" customFormat="1">
      <c r="A324" s="136"/>
      <c r="B324" s="44"/>
      <c r="C324" s="19"/>
      <c r="D324" s="24"/>
      <c r="E324" s="35"/>
      <c r="F324" s="97"/>
      <c r="G324" s="83"/>
      <c r="H324" s="22"/>
      <c r="I324" s="22"/>
      <c r="J324" s="22"/>
      <c r="K324" s="22"/>
    </row>
    <row r="325" spans="1:11" s="14" customFormat="1">
      <c r="A325" s="136"/>
      <c r="B325" s="44"/>
      <c r="C325" s="19"/>
      <c r="D325" s="24"/>
      <c r="E325" s="35"/>
      <c r="F325" s="97"/>
      <c r="G325" s="83"/>
      <c r="H325" s="22"/>
      <c r="I325" s="22"/>
      <c r="J325" s="22"/>
      <c r="K325" s="22"/>
    </row>
    <row r="326" spans="1:11" s="14" customFormat="1">
      <c r="A326" s="136"/>
      <c r="B326" s="44"/>
      <c r="C326" s="19"/>
      <c r="D326" s="24"/>
      <c r="E326" s="35"/>
      <c r="F326" s="97"/>
      <c r="G326" s="83"/>
      <c r="H326" s="22"/>
      <c r="I326" s="22"/>
      <c r="J326" s="22"/>
      <c r="K326" s="22"/>
    </row>
    <row r="327" spans="1:11" s="14" customFormat="1">
      <c r="A327" s="136"/>
      <c r="B327" s="44"/>
      <c r="C327" s="19"/>
      <c r="D327" s="24"/>
      <c r="E327" s="35"/>
      <c r="F327" s="97"/>
      <c r="G327" s="83"/>
      <c r="H327" s="22"/>
      <c r="I327" s="22"/>
      <c r="J327" s="22"/>
      <c r="K327" s="22"/>
    </row>
    <row r="328" spans="1:11" s="14" customFormat="1">
      <c r="A328" s="136"/>
      <c r="B328" s="44"/>
      <c r="C328" s="19"/>
      <c r="D328" s="24"/>
      <c r="E328" s="35"/>
      <c r="F328" s="97"/>
      <c r="G328" s="83"/>
      <c r="H328" s="22"/>
      <c r="I328" s="22"/>
      <c r="J328" s="22"/>
      <c r="K328" s="22"/>
    </row>
    <row r="329" spans="1:11" s="14" customFormat="1">
      <c r="A329" s="136"/>
      <c r="B329" s="44"/>
      <c r="C329" s="19"/>
      <c r="D329" s="24"/>
      <c r="E329" s="35"/>
      <c r="F329" s="97"/>
      <c r="G329" s="83"/>
      <c r="H329" s="22"/>
      <c r="I329" s="22"/>
      <c r="J329" s="22"/>
      <c r="K329" s="22"/>
    </row>
    <row r="330" spans="1:11" s="14" customFormat="1">
      <c r="A330" s="136"/>
      <c r="B330" s="44"/>
      <c r="C330" s="19"/>
      <c r="D330" s="24"/>
      <c r="E330" s="35"/>
      <c r="F330" s="97"/>
      <c r="G330" s="83"/>
      <c r="H330" s="22"/>
      <c r="I330" s="22"/>
      <c r="J330" s="22"/>
      <c r="K330" s="22"/>
    </row>
    <row r="331" spans="1:11" s="14" customFormat="1">
      <c r="A331" s="136"/>
      <c r="B331" s="44"/>
      <c r="C331" s="19"/>
      <c r="D331" s="24"/>
      <c r="E331" s="35"/>
      <c r="F331" s="97"/>
      <c r="G331" s="83"/>
      <c r="H331" s="22"/>
      <c r="I331" s="22"/>
      <c r="J331" s="22"/>
      <c r="K331" s="22"/>
    </row>
    <row r="332" spans="1:11" s="14" customFormat="1">
      <c r="A332" s="136"/>
      <c r="B332" s="44"/>
      <c r="C332" s="19"/>
      <c r="D332" s="24"/>
      <c r="E332" s="35"/>
      <c r="F332" s="97"/>
      <c r="G332" s="83"/>
      <c r="H332" s="22"/>
      <c r="I332" s="22"/>
      <c r="J332" s="22"/>
      <c r="K332" s="22"/>
    </row>
    <row r="333" spans="1:11" s="14" customFormat="1">
      <c r="A333" s="136"/>
      <c r="B333" s="44"/>
      <c r="C333" s="19"/>
      <c r="D333" s="24"/>
      <c r="E333" s="35"/>
      <c r="F333" s="97"/>
      <c r="G333" s="83"/>
      <c r="H333" s="22"/>
      <c r="I333" s="22"/>
      <c r="J333" s="22"/>
      <c r="K333" s="22"/>
    </row>
    <row r="334" spans="1:11" s="14" customFormat="1">
      <c r="A334" s="136"/>
      <c r="B334" s="44"/>
      <c r="C334" s="19"/>
      <c r="D334" s="24"/>
      <c r="E334" s="35"/>
      <c r="F334" s="97"/>
      <c r="G334" s="83"/>
      <c r="H334" s="22"/>
      <c r="I334" s="22"/>
      <c r="J334" s="22"/>
      <c r="K334" s="22"/>
    </row>
    <row r="335" spans="1:11" s="14" customFormat="1">
      <c r="A335" s="136"/>
      <c r="B335" s="44"/>
      <c r="C335" s="19"/>
      <c r="D335" s="24"/>
      <c r="E335" s="35"/>
      <c r="F335" s="97"/>
      <c r="G335" s="83"/>
      <c r="H335" s="22"/>
      <c r="I335" s="22"/>
      <c r="J335" s="22"/>
      <c r="K335" s="22"/>
    </row>
    <row r="336" spans="1:11" s="14" customFormat="1">
      <c r="A336" s="136"/>
      <c r="B336" s="44"/>
      <c r="C336" s="19"/>
      <c r="D336" s="24"/>
      <c r="E336" s="35"/>
      <c r="F336" s="97"/>
      <c r="G336" s="83"/>
      <c r="H336" s="22"/>
      <c r="I336" s="22"/>
      <c r="J336" s="22"/>
      <c r="K336" s="22"/>
    </row>
    <row r="337" spans="1:11" s="14" customFormat="1">
      <c r="A337" s="136"/>
      <c r="B337" s="44"/>
      <c r="C337" s="19"/>
      <c r="D337" s="24"/>
      <c r="E337" s="35"/>
      <c r="F337" s="97"/>
      <c r="G337" s="83"/>
      <c r="H337" s="22"/>
      <c r="I337" s="22"/>
      <c r="J337" s="22"/>
      <c r="K337" s="22"/>
    </row>
    <row r="338" spans="1:11" s="14" customFormat="1">
      <c r="A338" s="136"/>
      <c r="B338" s="44"/>
      <c r="C338" s="19"/>
      <c r="D338" s="24"/>
      <c r="E338" s="35"/>
      <c r="F338" s="97"/>
      <c r="G338" s="83"/>
      <c r="H338" s="22"/>
      <c r="I338" s="22"/>
      <c r="J338" s="22"/>
      <c r="K338" s="22"/>
    </row>
    <row r="339" spans="1:11" s="14" customFormat="1">
      <c r="A339" s="136"/>
      <c r="B339" s="44"/>
      <c r="C339" s="19"/>
      <c r="D339" s="24"/>
      <c r="E339" s="35"/>
      <c r="F339" s="97"/>
      <c r="G339" s="83"/>
      <c r="H339" s="22"/>
      <c r="I339" s="22"/>
      <c r="J339" s="22"/>
      <c r="K339" s="22"/>
    </row>
    <row r="340" spans="1:11" s="14" customFormat="1">
      <c r="A340" s="136"/>
      <c r="B340" s="44"/>
      <c r="C340" s="19"/>
      <c r="D340" s="24"/>
      <c r="E340" s="35"/>
      <c r="F340" s="97"/>
      <c r="G340" s="83"/>
      <c r="H340" s="22"/>
      <c r="I340" s="22"/>
      <c r="J340" s="22"/>
      <c r="K340" s="22"/>
    </row>
    <row r="341" spans="1:11" s="14" customFormat="1">
      <c r="A341" s="136"/>
      <c r="B341" s="44"/>
      <c r="C341" s="19"/>
      <c r="D341" s="24"/>
      <c r="E341" s="35"/>
      <c r="F341" s="97"/>
      <c r="G341" s="83"/>
      <c r="H341" s="22"/>
      <c r="I341" s="22"/>
      <c r="J341" s="22"/>
      <c r="K341" s="22"/>
    </row>
    <row r="342" spans="1:11" s="14" customFormat="1">
      <c r="A342" s="136"/>
      <c r="B342" s="44"/>
      <c r="C342" s="19"/>
      <c r="D342" s="24"/>
      <c r="E342" s="35"/>
      <c r="F342" s="97"/>
      <c r="G342" s="83"/>
      <c r="H342" s="22"/>
      <c r="I342" s="22"/>
      <c r="J342" s="22"/>
      <c r="K342" s="22"/>
    </row>
    <row r="343" spans="1:11" s="14" customFormat="1">
      <c r="A343" s="136"/>
      <c r="B343" s="44"/>
      <c r="C343" s="19"/>
      <c r="D343" s="24"/>
      <c r="E343" s="35"/>
      <c r="F343" s="97"/>
      <c r="G343" s="83"/>
      <c r="H343" s="22"/>
      <c r="I343" s="22"/>
      <c r="J343" s="22"/>
      <c r="K343" s="22"/>
    </row>
    <row r="344" spans="1:11" s="14" customFormat="1">
      <c r="A344" s="136"/>
      <c r="B344" s="44"/>
      <c r="C344" s="19"/>
      <c r="D344" s="24"/>
      <c r="E344" s="35"/>
      <c r="F344" s="97"/>
      <c r="G344" s="83"/>
      <c r="H344" s="22"/>
      <c r="I344" s="22"/>
      <c r="J344" s="22"/>
      <c r="K344" s="22"/>
    </row>
    <row r="345" spans="1:11" s="14" customFormat="1">
      <c r="A345" s="136"/>
      <c r="B345" s="44"/>
      <c r="C345" s="19"/>
      <c r="D345" s="24"/>
      <c r="E345" s="35"/>
      <c r="F345" s="97"/>
      <c r="G345" s="83"/>
      <c r="H345" s="22"/>
      <c r="I345" s="22"/>
      <c r="J345" s="22"/>
      <c r="K345" s="22"/>
    </row>
    <row r="346" spans="1:11" s="14" customFormat="1">
      <c r="A346" s="136"/>
      <c r="B346" s="44"/>
      <c r="C346" s="19"/>
      <c r="D346" s="24"/>
      <c r="E346" s="35"/>
      <c r="F346" s="97"/>
      <c r="G346" s="83"/>
      <c r="H346" s="22"/>
      <c r="I346" s="22"/>
      <c r="J346" s="22"/>
      <c r="K346" s="22"/>
    </row>
    <row r="347" spans="1:11" s="14" customFormat="1">
      <c r="A347" s="136"/>
      <c r="B347" s="44"/>
      <c r="C347" s="19"/>
      <c r="D347" s="24"/>
      <c r="E347" s="35"/>
      <c r="F347" s="97"/>
      <c r="G347" s="83"/>
      <c r="H347" s="22"/>
      <c r="I347" s="22"/>
      <c r="J347" s="22"/>
      <c r="K347" s="22"/>
    </row>
    <row r="348" spans="1:11" s="14" customFormat="1">
      <c r="A348" s="136"/>
      <c r="B348" s="44"/>
      <c r="C348" s="19"/>
      <c r="D348" s="24"/>
      <c r="E348" s="35"/>
      <c r="F348" s="97"/>
      <c r="G348" s="83"/>
      <c r="H348" s="22"/>
      <c r="I348" s="22"/>
      <c r="J348" s="22"/>
      <c r="K348" s="22"/>
    </row>
    <row r="349" spans="1:11" s="14" customFormat="1">
      <c r="A349" s="136"/>
      <c r="B349" s="44"/>
      <c r="C349" s="19"/>
      <c r="D349" s="24"/>
      <c r="E349" s="35"/>
      <c r="F349" s="97"/>
      <c r="G349" s="83"/>
      <c r="H349" s="22"/>
      <c r="I349" s="22"/>
      <c r="J349" s="22"/>
      <c r="K349" s="22"/>
    </row>
    <row r="350" spans="1:11" s="14" customFormat="1">
      <c r="A350" s="136"/>
      <c r="B350" s="44"/>
      <c r="C350" s="19"/>
      <c r="D350" s="24"/>
      <c r="E350" s="35"/>
      <c r="F350" s="97"/>
      <c r="G350" s="83"/>
      <c r="H350" s="22"/>
      <c r="I350" s="22"/>
      <c r="J350" s="22"/>
      <c r="K350" s="22"/>
    </row>
    <row r="351" spans="1:11" s="14" customFormat="1">
      <c r="A351" s="136"/>
      <c r="B351" s="44"/>
      <c r="C351" s="19"/>
      <c r="D351" s="24"/>
      <c r="E351" s="35"/>
      <c r="F351" s="97"/>
      <c r="G351" s="83"/>
      <c r="H351" s="22"/>
      <c r="I351" s="22"/>
      <c r="J351" s="22"/>
      <c r="K351" s="22"/>
    </row>
    <row r="352" spans="1:11" s="14" customFormat="1">
      <c r="A352" s="136"/>
      <c r="B352" s="44"/>
      <c r="C352" s="19"/>
      <c r="D352" s="24"/>
      <c r="E352" s="35"/>
      <c r="F352" s="97"/>
      <c r="G352" s="83"/>
      <c r="H352" s="22"/>
      <c r="I352" s="22"/>
      <c r="J352" s="22"/>
      <c r="K352" s="22"/>
    </row>
    <row r="353" spans="1:11" s="14" customFormat="1">
      <c r="A353" s="136"/>
      <c r="B353" s="44"/>
      <c r="C353" s="19"/>
      <c r="D353" s="24"/>
      <c r="E353" s="35"/>
      <c r="F353" s="97"/>
      <c r="G353" s="83"/>
      <c r="H353" s="22"/>
      <c r="I353" s="22"/>
      <c r="J353" s="22"/>
      <c r="K353" s="22"/>
    </row>
    <row r="354" spans="1:11" s="14" customFormat="1">
      <c r="A354" s="136"/>
      <c r="B354" s="44"/>
      <c r="C354" s="19"/>
      <c r="D354" s="24"/>
      <c r="E354" s="35"/>
      <c r="F354" s="97"/>
      <c r="G354" s="83"/>
      <c r="H354" s="22"/>
      <c r="I354" s="22"/>
      <c r="J354" s="22"/>
      <c r="K354" s="22"/>
    </row>
    <row r="355" spans="1:11" s="14" customFormat="1">
      <c r="A355" s="136"/>
      <c r="B355" s="44"/>
      <c r="C355" s="19"/>
      <c r="D355" s="24"/>
      <c r="E355" s="35"/>
      <c r="F355" s="97"/>
      <c r="G355" s="83"/>
      <c r="H355" s="22"/>
      <c r="I355" s="22"/>
      <c r="J355" s="22"/>
      <c r="K355" s="22"/>
    </row>
    <row r="356" spans="1:11" s="14" customFormat="1">
      <c r="A356" s="136"/>
      <c r="B356" s="44"/>
      <c r="C356" s="19"/>
      <c r="D356" s="24"/>
      <c r="E356" s="35"/>
      <c r="F356" s="97"/>
      <c r="G356" s="83"/>
      <c r="H356" s="22"/>
      <c r="I356" s="22"/>
      <c r="J356" s="22"/>
      <c r="K356" s="22"/>
    </row>
    <row r="357" spans="1:11" s="14" customFormat="1">
      <c r="A357" s="136"/>
      <c r="B357" s="44"/>
      <c r="C357" s="19"/>
      <c r="D357" s="24"/>
      <c r="E357" s="35"/>
      <c r="F357" s="97"/>
      <c r="G357" s="83"/>
      <c r="H357" s="22"/>
      <c r="I357" s="22"/>
      <c r="J357" s="22"/>
      <c r="K357" s="22"/>
    </row>
    <row r="358" spans="1:11" s="14" customFormat="1">
      <c r="A358" s="136"/>
      <c r="B358" s="44"/>
      <c r="C358" s="19"/>
      <c r="D358" s="24"/>
      <c r="E358" s="35"/>
      <c r="F358" s="97"/>
      <c r="G358" s="83"/>
      <c r="H358" s="22"/>
      <c r="I358" s="22"/>
      <c r="J358" s="22"/>
      <c r="K358" s="22"/>
    </row>
    <row r="359" spans="1:11" s="14" customFormat="1">
      <c r="A359" s="136"/>
      <c r="B359" s="44"/>
      <c r="C359" s="19"/>
      <c r="D359" s="24"/>
      <c r="E359" s="35"/>
      <c r="F359" s="97"/>
      <c r="G359" s="83"/>
      <c r="H359" s="22"/>
      <c r="I359" s="22"/>
      <c r="J359" s="22"/>
      <c r="K359" s="22"/>
    </row>
    <row r="360" spans="1:11" s="14" customFormat="1">
      <c r="A360" s="136"/>
      <c r="B360" s="44"/>
      <c r="C360" s="19"/>
      <c r="D360" s="24"/>
      <c r="E360" s="35"/>
      <c r="F360" s="97"/>
      <c r="G360" s="83"/>
      <c r="H360" s="22"/>
      <c r="I360" s="22"/>
      <c r="J360" s="22"/>
      <c r="K360" s="22"/>
    </row>
    <row r="361" spans="1:11" s="14" customFormat="1">
      <c r="A361" s="136"/>
      <c r="B361" s="44"/>
      <c r="C361" s="19"/>
      <c r="D361" s="24"/>
      <c r="E361" s="35"/>
      <c r="F361" s="97"/>
      <c r="G361" s="83"/>
      <c r="H361" s="22"/>
      <c r="I361" s="22"/>
      <c r="J361" s="22"/>
      <c r="K361" s="22"/>
    </row>
    <row r="362" spans="1:11" s="14" customFormat="1">
      <c r="A362" s="136"/>
      <c r="B362" s="44"/>
      <c r="C362" s="19"/>
      <c r="D362" s="24"/>
      <c r="E362" s="35"/>
      <c r="F362" s="97"/>
      <c r="G362" s="83"/>
      <c r="H362" s="22"/>
      <c r="I362" s="22"/>
      <c r="J362" s="22"/>
      <c r="K362" s="22"/>
    </row>
    <row r="363" spans="1:11" s="14" customFormat="1">
      <c r="A363" s="136"/>
      <c r="B363" s="44"/>
      <c r="C363" s="19"/>
      <c r="D363" s="24"/>
      <c r="E363" s="35"/>
      <c r="F363" s="97"/>
      <c r="G363" s="83"/>
      <c r="H363" s="22"/>
      <c r="I363" s="22"/>
      <c r="J363" s="22"/>
      <c r="K363" s="22"/>
    </row>
    <row r="364" spans="1:11" s="14" customFormat="1">
      <c r="A364" s="136"/>
      <c r="B364" s="44"/>
      <c r="C364" s="19"/>
      <c r="D364" s="24"/>
      <c r="E364" s="35"/>
      <c r="F364" s="97"/>
      <c r="G364" s="83"/>
      <c r="H364" s="22"/>
      <c r="I364" s="22"/>
      <c r="J364" s="22"/>
      <c r="K364" s="22"/>
    </row>
    <row r="365" spans="1:11" s="14" customFormat="1">
      <c r="A365" s="136"/>
      <c r="B365" s="44"/>
      <c r="C365" s="19"/>
      <c r="D365" s="24"/>
      <c r="E365" s="35"/>
      <c r="F365" s="97"/>
      <c r="G365" s="83"/>
      <c r="H365" s="22"/>
      <c r="I365" s="22"/>
      <c r="J365" s="22"/>
      <c r="K365" s="22"/>
    </row>
    <row r="366" spans="1:11" s="14" customFormat="1">
      <c r="A366" s="136"/>
      <c r="B366" s="44"/>
      <c r="C366" s="19"/>
      <c r="D366" s="24"/>
      <c r="E366" s="35"/>
      <c r="F366" s="97"/>
      <c r="G366" s="83"/>
      <c r="H366" s="22"/>
      <c r="I366" s="22"/>
      <c r="J366" s="22"/>
      <c r="K366" s="22"/>
    </row>
    <row r="367" spans="1:11" s="14" customFormat="1">
      <c r="A367" s="136"/>
      <c r="B367" s="44"/>
      <c r="C367" s="19"/>
      <c r="D367" s="24"/>
      <c r="E367" s="35"/>
      <c r="F367" s="97"/>
      <c r="G367" s="83"/>
      <c r="H367" s="22"/>
      <c r="I367" s="22"/>
      <c r="J367" s="22"/>
      <c r="K367" s="22"/>
    </row>
    <row r="368" spans="1:11">
      <c r="A368" s="136"/>
      <c r="F368" s="97"/>
      <c r="G368" s="83"/>
      <c r="H368" s="22">
        <f>I368*1.05</f>
        <v>0</v>
      </c>
      <c r="I368" s="22"/>
      <c r="J368" s="22"/>
      <c r="K368" s="22"/>
    </row>
    <row r="369" spans="1:11">
      <c r="A369" s="136"/>
      <c r="F369" s="97"/>
      <c r="G369" s="83"/>
      <c r="H369" s="22">
        <f>I369*1.05</f>
        <v>38.744999999999997</v>
      </c>
      <c r="I369" s="22">
        <f>9*4.1*(0.2+0.3)*2</f>
        <v>36.9</v>
      </c>
      <c r="J369" s="22"/>
      <c r="K369" s="22"/>
    </row>
    <row r="370" spans="1:11" s="14" customFormat="1">
      <c r="A370" s="136"/>
      <c r="B370" s="44"/>
      <c r="C370" s="19"/>
      <c r="D370" s="24"/>
      <c r="E370" s="35"/>
      <c r="F370" s="97"/>
      <c r="G370" s="83"/>
      <c r="H370" s="22">
        <f>I370*1.05</f>
        <v>0</v>
      </c>
      <c r="I370" s="22"/>
      <c r="J370" s="22"/>
      <c r="K370" s="22"/>
    </row>
    <row r="371" spans="1:11" s="14" customFormat="1">
      <c r="A371" s="136"/>
      <c r="B371" s="44"/>
      <c r="C371" s="19"/>
      <c r="D371" s="24"/>
      <c r="E371" s="35"/>
      <c r="F371" s="97"/>
      <c r="G371" s="83"/>
      <c r="H371" s="22"/>
      <c r="I371" s="22"/>
      <c r="J371" s="22"/>
      <c r="K371" s="22"/>
    </row>
    <row r="372" spans="1:11" s="14" customFormat="1" ht="15">
      <c r="A372" s="136"/>
      <c r="B372" s="44"/>
      <c r="C372" s="19"/>
      <c r="D372" s="24"/>
      <c r="E372" s="35"/>
      <c r="F372" s="97"/>
      <c r="G372" s="85"/>
      <c r="H372" s="60"/>
      <c r="I372" s="60"/>
      <c r="J372" s="22"/>
      <c r="K372" s="22"/>
    </row>
    <row r="373" spans="1:11" s="14" customFormat="1">
      <c r="A373" s="136"/>
      <c r="B373" s="44"/>
      <c r="C373" s="19"/>
      <c r="D373" s="24"/>
      <c r="E373" s="35"/>
      <c r="F373" s="97"/>
      <c r="G373" s="81"/>
    </row>
    <row r="374" spans="1:11" s="14" customFormat="1">
      <c r="A374" s="136"/>
      <c r="B374" s="44"/>
      <c r="C374" s="19"/>
      <c r="D374" s="24"/>
      <c r="E374" s="35"/>
      <c r="F374" s="97"/>
      <c r="G374" s="81"/>
    </row>
    <row r="375" spans="1:11" s="14" customFormat="1">
      <c r="A375" s="136"/>
      <c r="B375" s="44"/>
      <c r="C375" s="19"/>
      <c r="D375" s="24"/>
      <c r="E375" s="35"/>
      <c r="F375" s="97"/>
      <c r="G375" s="81"/>
    </row>
    <row r="376" spans="1:11" s="61" customFormat="1">
      <c r="A376" s="136"/>
      <c r="B376" s="44"/>
      <c r="C376" s="19"/>
      <c r="D376" s="24"/>
      <c r="E376" s="35"/>
      <c r="F376" s="97"/>
      <c r="G376" s="83"/>
      <c r="H376" s="22"/>
      <c r="I376" s="22"/>
      <c r="J376" s="22"/>
      <c r="K376" s="22"/>
    </row>
    <row r="377" spans="1:11" s="61" customFormat="1">
      <c r="A377" s="136"/>
      <c r="B377" s="44"/>
      <c r="C377" s="19"/>
      <c r="D377" s="24"/>
      <c r="E377" s="35"/>
      <c r="F377" s="97"/>
      <c r="G377" s="83"/>
      <c r="H377" s="22"/>
      <c r="I377" s="22"/>
      <c r="J377" s="22"/>
      <c r="K377" s="22"/>
    </row>
    <row r="378" spans="1:11" s="61" customFormat="1">
      <c r="A378" s="136"/>
      <c r="B378" s="44"/>
      <c r="C378" s="19"/>
      <c r="D378" s="24"/>
      <c r="E378" s="35"/>
      <c r="F378" s="97"/>
      <c r="G378" s="83"/>
      <c r="H378" s="22"/>
      <c r="I378" s="22"/>
      <c r="J378" s="22"/>
      <c r="K378" s="22"/>
    </row>
    <row r="379" spans="1:11" s="61" customFormat="1">
      <c r="A379" s="136"/>
      <c r="B379" s="44"/>
      <c r="C379" s="19"/>
      <c r="D379" s="24"/>
      <c r="E379" s="35"/>
      <c r="F379" s="97"/>
      <c r="G379" s="83"/>
      <c r="H379" s="22">
        <f>I379*1.05</f>
        <v>0</v>
      </c>
      <c r="I379" s="22">
        <f>G5/1.1</f>
        <v>0</v>
      </c>
      <c r="J379" s="22"/>
      <c r="K379" s="22"/>
    </row>
    <row r="380" spans="1:11" s="61" customFormat="1">
      <c r="A380" s="136"/>
      <c r="B380" s="44"/>
      <c r="C380" s="19"/>
      <c r="D380" s="24"/>
      <c r="E380" s="35"/>
      <c r="F380" s="97"/>
      <c r="G380" s="83"/>
      <c r="H380" s="22"/>
      <c r="I380" s="22"/>
      <c r="J380" s="22"/>
      <c r="K380" s="22"/>
    </row>
    <row r="381" spans="1:11" s="61" customFormat="1">
      <c r="A381" s="136"/>
      <c r="B381" s="44"/>
      <c r="C381" s="19"/>
      <c r="D381" s="24"/>
      <c r="E381" s="35"/>
      <c r="F381" s="97"/>
      <c r="G381" s="83"/>
      <c r="H381" s="22"/>
      <c r="I381" s="22"/>
      <c r="J381" s="22"/>
      <c r="K381" s="22"/>
    </row>
    <row r="382" spans="1:11" s="61" customFormat="1">
      <c r="A382" s="136"/>
      <c r="B382" s="44"/>
      <c r="C382" s="19"/>
      <c r="D382" s="24"/>
      <c r="E382" s="35"/>
      <c r="F382" s="97"/>
      <c r="G382" s="83"/>
      <c r="H382" s="22"/>
      <c r="I382" s="22"/>
      <c r="J382" s="22"/>
      <c r="K382" s="22"/>
    </row>
    <row r="383" spans="1:11" s="61" customFormat="1">
      <c r="A383" s="136"/>
      <c r="B383" s="44"/>
      <c r="C383" s="19"/>
      <c r="D383" s="24"/>
      <c r="E383" s="35"/>
      <c r="F383" s="97"/>
      <c r="G383" s="83"/>
      <c r="H383" s="22"/>
      <c r="I383" s="22"/>
      <c r="J383" s="22"/>
      <c r="K383" s="22"/>
    </row>
    <row r="384" spans="1:11" s="61" customFormat="1">
      <c r="A384" s="136"/>
      <c r="B384" s="44"/>
      <c r="C384" s="19"/>
      <c r="D384" s="24"/>
      <c r="E384" s="35"/>
      <c r="F384" s="97"/>
      <c r="G384" s="83"/>
      <c r="H384" s="22"/>
      <c r="I384" s="22"/>
      <c r="J384" s="22"/>
      <c r="K384" s="22"/>
    </row>
    <row r="385" spans="1:11" s="61" customFormat="1">
      <c r="A385" s="136"/>
      <c r="B385" s="44"/>
      <c r="C385" s="19"/>
      <c r="D385" s="24"/>
      <c r="E385" s="35"/>
      <c r="F385" s="97"/>
      <c r="G385" s="83"/>
      <c r="H385" s="22"/>
      <c r="I385" s="22"/>
      <c r="J385" s="22"/>
      <c r="K385" s="22"/>
    </row>
    <row r="386" spans="1:11" s="61" customFormat="1">
      <c r="A386" s="136"/>
      <c r="B386" s="44"/>
      <c r="C386" s="19"/>
      <c r="D386" s="24"/>
      <c r="E386" s="35"/>
      <c r="F386" s="97"/>
      <c r="G386" s="83"/>
      <c r="H386" s="22"/>
      <c r="I386" s="22"/>
      <c r="J386" s="22"/>
      <c r="K386" s="22"/>
    </row>
    <row r="387" spans="1:11" s="61" customFormat="1">
      <c r="A387" s="136"/>
      <c r="B387" s="44"/>
      <c r="C387" s="19"/>
      <c r="D387" s="24"/>
      <c r="E387" s="35"/>
      <c r="F387" s="97"/>
      <c r="G387" s="83"/>
      <c r="H387" s="22"/>
      <c r="I387" s="22"/>
      <c r="J387" s="22"/>
      <c r="K387" s="22"/>
    </row>
    <row r="388" spans="1:11" s="61" customFormat="1">
      <c r="A388" s="136"/>
      <c r="B388" s="44"/>
      <c r="C388" s="19"/>
      <c r="D388" s="24"/>
      <c r="E388" s="35"/>
      <c r="F388" s="97"/>
      <c r="G388" s="83"/>
      <c r="H388" s="22"/>
      <c r="I388" s="22"/>
      <c r="J388" s="22"/>
      <c r="K388" s="22"/>
    </row>
    <row r="389" spans="1:11" s="61" customFormat="1">
      <c r="A389" s="136"/>
      <c r="B389" s="44"/>
      <c r="C389" s="19"/>
      <c r="D389" s="24"/>
      <c r="E389" s="35"/>
      <c r="F389" s="97"/>
      <c r="G389" s="83"/>
      <c r="H389" s="22"/>
      <c r="I389" s="22"/>
      <c r="J389" s="22"/>
      <c r="K389" s="22"/>
    </row>
    <row r="390" spans="1:11" s="61" customFormat="1">
      <c r="A390" s="136"/>
      <c r="B390" s="44"/>
      <c r="C390" s="19"/>
      <c r="D390" s="24"/>
      <c r="E390" s="35"/>
      <c r="F390" s="97"/>
      <c r="G390" s="83"/>
      <c r="H390" s="22"/>
      <c r="I390" s="22"/>
      <c r="J390" s="22"/>
      <c r="K390" s="22"/>
    </row>
    <row r="391" spans="1:11" s="61" customFormat="1">
      <c r="A391" s="136"/>
      <c r="B391" s="44"/>
      <c r="C391" s="19"/>
      <c r="D391" s="24"/>
      <c r="E391" s="35"/>
      <c r="F391" s="97"/>
      <c r="G391" s="83"/>
      <c r="H391" s="22"/>
      <c r="I391" s="22"/>
      <c r="J391" s="22"/>
      <c r="K391" s="22"/>
    </row>
    <row r="392" spans="1:11" s="61" customFormat="1">
      <c r="A392" s="136"/>
      <c r="B392" s="44"/>
      <c r="C392" s="19"/>
      <c r="D392" s="24"/>
      <c r="E392" s="35"/>
      <c r="F392" s="97"/>
      <c r="G392" s="83"/>
      <c r="H392" s="22"/>
      <c r="I392" s="22"/>
      <c r="J392" s="22"/>
      <c r="K392" s="22"/>
    </row>
    <row r="393" spans="1:11" s="61" customFormat="1">
      <c r="A393" s="136"/>
      <c r="B393" s="44"/>
      <c r="C393" s="19"/>
      <c r="D393" s="24"/>
      <c r="E393" s="35"/>
      <c r="F393" s="97"/>
      <c r="G393" s="83"/>
      <c r="H393" s="22"/>
      <c r="I393" s="22"/>
      <c r="J393" s="22"/>
      <c r="K393" s="22"/>
    </row>
    <row r="394" spans="1:11" s="61" customFormat="1">
      <c r="A394" s="136"/>
      <c r="B394" s="44"/>
      <c r="C394" s="19"/>
      <c r="D394" s="24"/>
      <c r="E394" s="35"/>
      <c r="F394" s="97"/>
      <c r="G394" s="83"/>
      <c r="H394" s="22"/>
      <c r="I394" s="22"/>
      <c r="J394" s="22"/>
      <c r="K394" s="22"/>
    </row>
    <row r="395" spans="1:11" s="61" customFormat="1">
      <c r="A395" s="136"/>
      <c r="B395" s="44"/>
      <c r="C395" s="19"/>
      <c r="D395" s="24"/>
      <c r="E395" s="35"/>
      <c r="F395" s="97"/>
      <c r="G395" s="83"/>
      <c r="H395" s="22"/>
      <c r="I395" s="22"/>
      <c r="J395" s="22"/>
      <c r="K395" s="22"/>
    </row>
    <row r="396" spans="1:11" s="61" customFormat="1">
      <c r="A396" s="136"/>
      <c r="B396" s="44"/>
      <c r="C396" s="19"/>
      <c r="D396" s="24"/>
      <c r="E396" s="35"/>
      <c r="F396" s="97"/>
      <c r="G396" s="83"/>
      <c r="H396" s="22"/>
      <c r="I396" s="22"/>
      <c r="J396" s="22"/>
      <c r="K396" s="22"/>
    </row>
    <row r="397" spans="1:11" s="61" customFormat="1">
      <c r="A397" s="136"/>
      <c r="B397" s="44"/>
      <c r="C397" s="19"/>
      <c r="D397" s="24"/>
      <c r="E397" s="35"/>
      <c r="F397" s="97"/>
      <c r="G397" s="83"/>
      <c r="H397" s="22"/>
      <c r="I397" s="22"/>
      <c r="J397" s="22"/>
      <c r="K397" s="22"/>
    </row>
    <row r="398" spans="1:11" s="61" customFormat="1">
      <c r="A398" s="136"/>
      <c r="B398" s="44"/>
      <c r="C398" s="19"/>
      <c r="D398" s="24"/>
      <c r="E398" s="35"/>
      <c r="F398" s="97"/>
      <c r="G398" s="83"/>
      <c r="H398" s="22"/>
      <c r="I398" s="22"/>
      <c r="J398" s="22"/>
      <c r="K398" s="22"/>
    </row>
    <row r="399" spans="1:11" s="61" customFormat="1">
      <c r="A399" s="136"/>
      <c r="B399" s="44"/>
      <c r="C399" s="19"/>
      <c r="D399" s="24"/>
      <c r="E399" s="35"/>
      <c r="F399" s="97"/>
      <c r="G399" s="83"/>
      <c r="H399" s="22"/>
      <c r="I399" s="22"/>
      <c r="J399" s="22"/>
      <c r="K399" s="22"/>
    </row>
    <row r="400" spans="1:11" s="61" customFormat="1">
      <c r="A400" s="136"/>
      <c r="B400" s="44"/>
      <c r="C400" s="19"/>
      <c r="D400" s="24"/>
      <c r="E400" s="35"/>
      <c r="F400" s="97"/>
      <c r="G400" s="83"/>
      <c r="H400" s="22"/>
      <c r="I400" s="22"/>
      <c r="J400" s="22"/>
      <c r="K400" s="22"/>
    </row>
    <row r="401" spans="1:11">
      <c r="A401" s="136"/>
      <c r="F401" s="97"/>
      <c r="G401" s="83"/>
      <c r="H401" s="22"/>
      <c r="I401" s="22"/>
      <c r="J401" s="22"/>
      <c r="K401" s="22"/>
    </row>
    <row r="402" spans="1:11">
      <c r="A402" s="136"/>
      <c r="F402" s="97"/>
      <c r="G402" s="83"/>
      <c r="H402" s="22"/>
      <c r="I402" s="22"/>
      <c r="J402" s="22"/>
      <c r="K402" s="22"/>
    </row>
    <row r="403" spans="1:11" s="14" customFormat="1">
      <c r="A403" s="136"/>
      <c r="B403" s="44"/>
      <c r="C403" s="19"/>
      <c r="D403" s="24"/>
      <c r="E403" s="35"/>
      <c r="F403" s="97"/>
      <c r="G403" s="83"/>
      <c r="H403" s="22"/>
      <c r="I403" s="22"/>
      <c r="J403" s="22"/>
      <c r="K403" s="22"/>
    </row>
    <row r="404" spans="1:11" s="14" customFormat="1">
      <c r="A404" s="136"/>
      <c r="B404" s="44"/>
      <c r="C404" s="19"/>
      <c r="D404" s="24"/>
      <c r="E404" s="35"/>
      <c r="F404" s="97"/>
      <c r="G404" s="83"/>
      <c r="H404" s="22"/>
      <c r="I404" s="22"/>
      <c r="J404" s="22"/>
      <c r="K404" s="22"/>
    </row>
    <row r="405" spans="1:11" s="130" customFormat="1">
      <c r="A405" s="136"/>
      <c r="B405" s="44"/>
      <c r="C405" s="19"/>
      <c r="D405" s="24"/>
      <c r="E405" s="35"/>
      <c r="F405" s="97"/>
      <c r="G405" s="129"/>
      <c r="H405" s="64"/>
      <c r="I405" s="64"/>
      <c r="J405" s="64"/>
      <c r="K405" s="64"/>
    </row>
    <row r="406" spans="1:11" s="14" customFormat="1">
      <c r="A406" s="136"/>
      <c r="B406" s="44"/>
      <c r="C406" s="19"/>
      <c r="D406" s="24"/>
      <c r="E406" s="35"/>
      <c r="F406" s="97"/>
      <c r="G406" s="81"/>
    </row>
    <row r="407" spans="1:11" s="14" customFormat="1">
      <c r="A407" s="136"/>
      <c r="B407" s="44"/>
      <c r="C407" s="19"/>
      <c r="D407" s="24"/>
      <c r="E407" s="35"/>
      <c r="F407" s="97"/>
      <c r="G407" s="81"/>
    </row>
    <row r="408" spans="1:11" s="14" customFormat="1">
      <c r="A408" s="136"/>
      <c r="B408" s="44"/>
      <c r="C408" s="19"/>
      <c r="D408" s="24"/>
      <c r="E408" s="35"/>
      <c r="F408" s="97"/>
      <c r="G408" s="81"/>
    </row>
    <row r="409" spans="1:11" s="14" customFormat="1">
      <c r="A409" s="136"/>
      <c r="B409" s="44"/>
      <c r="C409" s="19"/>
      <c r="D409" s="24"/>
      <c r="E409" s="35"/>
      <c r="F409" s="97"/>
      <c r="G409" s="81"/>
    </row>
    <row r="410" spans="1:11" s="14" customFormat="1">
      <c r="A410" s="136"/>
      <c r="B410" s="44"/>
      <c r="C410" s="19"/>
      <c r="D410" s="24"/>
      <c r="E410" s="35"/>
      <c r="F410" s="97"/>
      <c r="G410" s="81"/>
    </row>
    <row r="411" spans="1:11" s="61" customFormat="1">
      <c r="A411" s="136"/>
      <c r="B411" s="44"/>
      <c r="C411" s="19"/>
      <c r="D411" s="24"/>
      <c r="E411" s="35"/>
      <c r="F411" s="97"/>
      <c r="G411" s="83"/>
      <c r="H411" s="22"/>
      <c r="I411" s="22"/>
      <c r="J411" s="22"/>
      <c r="K411" s="22"/>
    </row>
    <row r="412" spans="1:11" s="61" customFormat="1">
      <c r="A412" s="136"/>
      <c r="B412" s="44"/>
      <c r="C412" s="19"/>
      <c r="D412" s="24"/>
      <c r="E412" s="35"/>
      <c r="F412" s="97"/>
      <c r="G412" s="83"/>
      <c r="H412" s="22"/>
      <c r="I412" s="22"/>
      <c r="J412" s="22"/>
      <c r="K412" s="22"/>
    </row>
    <row r="413" spans="1:11" s="61" customFormat="1">
      <c r="A413" s="136"/>
      <c r="B413" s="44"/>
      <c r="C413" s="19"/>
      <c r="D413" s="24"/>
      <c r="E413" s="35"/>
      <c r="F413" s="97"/>
      <c r="G413" s="83"/>
      <c r="H413" s="22"/>
      <c r="I413" s="22"/>
      <c r="J413" s="22"/>
      <c r="K413" s="22"/>
    </row>
    <row r="414" spans="1:11" s="61" customFormat="1">
      <c r="A414" s="136"/>
      <c r="B414" s="44"/>
      <c r="C414" s="19"/>
      <c r="D414" s="24"/>
      <c r="E414" s="35"/>
      <c r="F414" s="97"/>
      <c r="G414" s="83"/>
      <c r="H414" s="22"/>
      <c r="I414" s="22"/>
      <c r="J414" s="22"/>
      <c r="K414" s="22"/>
    </row>
    <row r="415" spans="1:11" s="61" customFormat="1">
      <c r="A415" s="136"/>
      <c r="B415" s="44"/>
      <c r="C415" s="19"/>
      <c r="D415" s="24"/>
      <c r="E415" s="35"/>
      <c r="F415" s="97"/>
      <c r="G415" s="83"/>
      <c r="H415" s="22"/>
      <c r="I415" s="22"/>
      <c r="J415" s="22"/>
      <c r="K415" s="22"/>
    </row>
    <row r="416" spans="1:11" s="61" customFormat="1">
      <c r="A416" s="136"/>
      <c r="B416" s="44"/>
      <c r="C416" s="19"/>
      <c r="D416" s="24"/>
      <c r="E416" s="35"/>
      <c r="F416" s="97"/>
      <c r="G416" s="83"/>
      <c r="H416" s="22"/>
      <c r="I416" s="22"/>
      <c r="J416" s="22"/>
      <c r="K416" s="22"/>
    </row>
    <row r="417" spans="1:11" s="61" customFormat="1">
      <c r="A417" s="136"/>
      <c r="B417" s="44"/>
      <c r="C417" s="19"/>
      <c r="D417" s="24"/>
      <c r="E417" s="35"/>
      <c r="F417" s="97"/>
      <c r="G417" s="83"/>
      <c r="H417" s="22"/>
      <c r="I417" s="22"/>
      <c r="J417" s="22"/>
      <c r="K417" s="22"/>
    </row>
    <row r="418" spans="1:11" s="61" customFormat="1">
      <c r="A418" s="136"/>
      <c r="B418" s="44"/>
      <c r="C418" s="19"/>
      <c r="D418" s="24"/>
      <c r="E418" s="35"/>
      <c r="F418" s="97"/>
      <c r="G418" s="83"/>
      <c r="H418" s="22"/>
      <c r="I418" s="22"/>
      <c r="J418" s="22"/>
      <c r="K418" s="22"/>
    </row>
    <row r="419" spans="1:11" s="61" customFormat="1">
      <c r="A419" s="136"/>
      <c r="B419" s="44"/>
      <c r="C419" s="19"/>
      <c r="D419" s="24"/>
      <c r="E419" s="35"/>
      <c r="F419" s="97"/>
      <c r="G419" s="83"/>
      <c r="H419" s="22"/>
      <c r="I419" s="22"/>
      <c r="J419" s="22"/>
      <c r="K419" s="22"/>
    </row>
    <row r="420" spans="1:11" s="61" customFormat="1">
      <c r="A420" s="136"/>
      <c r="B420" s="44"/>
      <c r="C420" s="19"/>
      <c r="D420" s="24"/>
      <c r="E420" s="35"/>
      <c r="F420" s="97"/>
      <c r="G420" s="83"/>
      <c r="H420" s="22"/>
      <c r="I420" s="22"/>
      <c r="J420" s="22"/>
      <c r="K420" s="22"/>
    </row>
    <row r="421" spans="1:11" s="61" customFormat="1">
      <c r="A421" s="136"/>
      <c r="B421" s="44"/>
      <c r="C421" s="19"/>
      <c r="D421" s="24"/>
      <c r="E421" s="35"/>
      <c r="F421" s="97"/>
      <c r="G421" s="83"/>
      <c r="H421" s="22"/>
      <c r="I421" s="22"/>
      <c r="J421" s="22"/>
      <c r="K421" s="22"/>
    </row>
    <row r="422" spans="1:11" s="61" customFormat="1">
      <c r="A422" s="136"/>
      <c r="B422" s="44"/>
      <c r="C422" s="19"/>
      <c r="D422" s="24"/>
      <c r="E422" s="35"/>
      <c r="F422" s="97"/>
      <c r="G422" s="83"/>
      <c r="H422" s="22"/>
      <c r="I422" s="22"/>
      <c r="J422" s="22"/>
      <c r="K422" s="22"/>
    </row>
    <row r="423" spans="1:11" s="61" customFormat="1">
      <c r="A423" s="136"/>
      <c r="B423" s="44"/>
      <c r="C423" s="19"/>
      <c r="D423" s="24"/>
      <c r="E423" s="35"/>
      <c r="F423" s="97"/>
      <c r="G423" s="83"/>
      <c r="H423" s="22"/>
      <c r="I423" s="22"/>
      <c r="J423" s="22"/>
      <c r="K423" s="22"/>
    </row>
    <row r="424" spans="1:11" s="61" customFormat="1">
      <c r="A424" s="136"/>
      <c r="B424" s="44"/>
      <c r="C424" s="19"/>
      <c r="D424" s="24"/>
      <c r="E424" s="35"/>
      <c r="F424" s="97"/>
      <c r="G424" s="83"/>
      <c r="H424" s="22"/>
      <c r="I424" s="22">
        <f>52*1.5</f>
        <v>78</v>
      </c>
      <c r="J424" s="22"/>
      <c r="K424" s="22"/>
    </row>
    <row r="425" spans="1:11" s="61" customFormat="1">
      <c r="A425" s="136"/>
      <c r="B425" s="44"/>
      <c r="C425" s="19"/>
      <c r="D425" s="24"/>
      <c r="E425" s="35"/>
      <c r="F425" s="97"/>
      <c r="G425" s="83"/>
      <c r="H425" s="22"/>
      <c r="I425" s="22"/>
      <c r="J425" s="22"/>
      <c r="K425" s="22"/>
    </row>
    <row r="426" spans="1:11" s="61" customFormat="1">
      <c r="A426" s="136"/>
      <c r="B426" s="44"/>
      <c r="C426" s="19"/>
      <c r="D426" s="24"/>
      <c r="E426" s="35"/>
      <c r="F426" s="97"/>
      <c r="G426" s="83"/>
      <c r="H426" s="22"/>
      <c r="I426" s="22"/>
      <c r="J426" s="22"/>
      <c r="K426" s="22"/>
    </row>
    <row r="427" spans="1:11" s="61" customFormat="1">
      <c r="A427" s="136"/>
      <c r="B427" s="44"/>
      <c r="C427" s="19"/>
      <c r="D427" s="24"/>
      <c r="E427" s="35"/>
      <c r="F427" s="97"/>
      <c r="G427" s="83"/>
      <c r="H427" s="22"/>
      <c r="I427" s="22"/>
      <c r="J427" s="22"/>
      <c r="K427" s="22"/>
    </row>
    <row r="428" spans="1:11" s="61" customFormat="1">
      <c r="A428" s="136"/>
      <c r="B428" s="44"/>
      <c r="C428" s="19"/>
      <c r="D428" s="24"/>
      <c r="E428" s="35"/>
      <c r="F428" s="97"/>
      <c r="G428" s="83"/>
      <c r="H428" s="22"/>
      <c r="I428" s="22"/>
      <c r="J428" s="22"/>
      <c r="K428" s="22"/>
    </row>
    <row r="429" spans="1:11" s="61" customFormat="1">
      <c r="A429" s="136"/>
      <c r="B429" s="44"/>
      <c r="C429" s="19"/>
      <c r="D429" s="24"/>
      <c r="E429" s="35"/>
      <c r="F429" s="97"/>
      <c r="G429" s="83"/>
      <c r="H429" s="22"/>
      <c r="I429" s="22"/>
      <c r="J429" s="22"/>
      <c r="K429" s="22"/>
    </row>
    <row r="430" spans="1:11" s="61" customFormat="1">
      <c r="A430" s="136"/>
      <c r="B430" s="44"/>
      <c r="C430" s="19"/>
      <c r="D430" s="24"/>
      <c r="E430" s="35"/>
      <c r="F430" s="97"/>
      <c r="G430" s="83"/>
      <c r="H430" s="22"/>
      <c r="I430" s="22">
        <f>48*4</f>
        <v>192</v>
      </c>
      <c r="J430" s="22"/>
      <c r="K430" s="22"/>
    </row>
    <row r="431" spans="1:11" s="61" customFormat="1">
      <c r="A431" s="136"/>
      <c r="B431" s="44"/>
      <c r="C431" s="19"/>
      <c r="D431" s="24"/>
      <c r="E431" s="35"/>
      <c r="F431" s="97"/>
      <c r="G431" s="83"/>
      <c r="H431" s="22"/>
      <c r="I431" s="22"/>
      <c r="J431" s="22"/>
      <c r="K431" s="22"/>
    </row>
    <row r="432" spans="1:11" s="61" customFormat="1">
      <c r="A432" s="136"/>
      <c r="B432" s="44"/>
      <c r="C432" s="19"/>
      <c r="D432" s="24"/>
      <c r="E432" s="35"/>
      <c r="F432" s="97"/>
      <c r="G432" s="83"/>
      <c r="H432" s="22"/>
      <c r="I432" s="22"/>
      <c r="J432" s="22"/>
      <c r="K432" s="22"/>
    </row>
    <row r="433" spans="1:11" s="61" customFormat="1">
      <c r="A433" s="136"/>
      <c r="B433" s="44"/>
      <c r="C433" s="19"/>
      <c r="D433" s="24"/>
      <c r="E433" s="35"/>
      <c r="F433" s="97"/>
      <c r="G433" s="83"/>
      <c r="H433" s="22"/>
      <c r="I433" s="22"/>
      <c r="J433" s="22"/>
      <c r="K433" s="22"/>
    </row>
    <row r="434" spans="1:11" s="14" customFormat="1">
      <c r="A434" s="136"/>
      <c r="B434" s="44"/>
      <c r="C434" s="19"/>
      <c r="D434" s="24"/>
      <c r="E434" s="35"/>
      <c r="F434" s="97"/>
      <c r="G434" s="83"/>
      <c r="H434" s="22"/>
      <c r="I434" s="22"/>
      <c r="J434" s="22"/>
      <c r="K434" s="22"/>
    </row>
    <row r="435" spans="1:11">
      <c r="A435" s="136"/>
      <c r="F435" s="97"/>
      <c r="G435" s="83"/>
      <c r="H435" s="22"/>
      <c r="I435" s="22"/>
      <c r="J435" s="22"/>
      <c r="K435" s="22"/>
    </row>
    <row r="436" spans="1:11">
      <c r="A436" s="136"/>
      <c r="F436" s="97"/>
      <c r="G436" s="82"/>
    </row>
    <row r="437" spans="1:11">
      <c r="A437" s="136"/>
      <c r="F437" s="97"/>
      <c r="G437" s="83"/>
      <c r="H437" s="22"/>
      <c r="I437" s="22"/>
    </row>
    <row r="438" spans="1:11">
      <c r="A438" s="136"/>
      <c r="F438" s="97"/>
      <c r="G438" s="83"/>
      <c r="H438" s="22"/>
      <c r="I438" s="22"/>
    </row>
    <row r="439" spans="1:11">
      <c r="A439" s="136"/>
      <c r="F439" s="97"/>
      <c r="G439" s="83"/>
      <c r="H439" s="22"/>
      <c r="I439" s="22"/>
    </row>
    <row r="440" spans="1:11">
      <c r="A440" s="136"/>
      <c r="F440" s="97"/>
      <c r="G440" s="83"/>
      <c r="H440" s="22"/>
      <c r="I440" s="22"/>
    </row>
    <row r="441" spans="1:11">
      <c r="A441" s="136"/>
      <c r="F441" s="97"/>
      <c r="G441" s="83"/>
      <c r="H441" s="22"/>
      <c r="I441" s="22"/>
    </row>
    <row r="442" spans="1:11">
      <c r="A442" s="136"/>
      <c r="F442" s="97"/>
      <c r="G442" s="83"/>
      <c r="H442" s="22"/>
      <c r="I442" s="22"/>
    </row>
    <row r="443" spans="1:11">
      <c r="A443" s="136"/>
      <c r="F443" s="97"/>
      <c r="G443" s="83"/>
      <c r="H443" s="22"/>
      <c r="I443" s="22"/>
    </row>
    <row r="444" spans="1:11">
      <c r="A444" s="136"/>
      <c r="F444" s="97"/>
      <c r="G444" s="83"/>
      <c r="H444" s="22"/>
      <c r="I444" s="22"/>
    </row>
    <row r="445" spans="1:11">
      <c r="A445" s="136"/>
      <c r="F445" s="97"/>
      <c r="G445" s="83"/>
      <c r="H445" s="22"/>
      <c r="I445" s="22"/>
    </row>
    <row r="446" spans="1:11">
      <c r="A446" s="136"/>
      <c r="F446" s="97"/>
      <c r="G446" s="83"/>
      <c r="H446" s="22"/>
      <c r="I446" s="22"/>
    </row>
    <row r="447" spans="1:11">
      <c r="A447" s="136"/>
      <c r="F447" s="97"/>
      <c r="G447" s="83"/>
      <c r="H447" s="22"/>
      <c r="I447" s="22"/>
    </row>
    <row r="448" spans="1:11">
      <c r="A448" s="136"/>
      <c r="F448" s="97"/>
      <c r="G448" s="82"/>
    </row>
    <row r="449" spans="1:7">
      <c r="A449" s="136"/>
      <c r="F449" s="97"/>
      <c r="G449" s="82"/>
    </row>
    <row r="450" spans="1:7">
      <c r="A450" s="136"/>
      <c r="F450" s="97"/>
      <c r="G450" s="82"/>
    </row>
    <row r="451" spans="1:7">
      <c r="A451" s="106"/>
      <c r="B451" s="17"/>
      <c r="C451" s="17"/>
      <c r="D451" s="19"/>
      <c r="F451" s="97"/>
      <c r="G451" s="82"/>
    </row>
    <row r="452" spans="1:7">
      <c r="A452" s="106"/>
      <c r="B452" s="17"/>
      <c r="C452" s="17"/>
      <c r="D452" s="19"/>
      <c r="F452" s="97"/>
      <c r="G452" s="82"/>
    </row>
    <row r="453" spans="1:7">
      <c r="A453" s="106"/>
      <c r="B453" s="17"/>
      <c r="C453" s="17"/>
      <c r="D453" s="19"/>
      <c r="F453" s="97"/>
      <c r="G453" s="82"/>
    </row>
    <row r="454" spans="1:7">
      <c r="A454" s="106"/>
      <c r="B454" s="17"/>
      <c r="C454" s="17"/>
      <c r="D454" s="19"/>
      <c r="F454" s="97"/>
      <c r="G454" s="82"/>
    </row>
    <row r="455" spans="1:7">
      <c r="A455" s="106"/>
      <c r="B455" s="17"/>
      <c r="C455" s="17"/>
      <c r="D455" s="19"/>
      <c r="F455" s="97"/>
      <c r="G455" s="82"/>
    </row>
    <row r="456" spans="1:7">
      <c r="A456" s="106"/>
      <c r="B456" s="17"/>
      <c r="C456" s="17"/>
      <c r="D456" s="19"/>
      <c r="F456" s="97"/>
      <c r="G456" s="82"/>
    </row>
    <row r="457" spans="1:7">
      <c r="A457" s="106"/>
      <c r="B457" s="17"/>
      <c r="C457" s="17"/>
      <c r="D457" s="19"/>
      <c r="F457" s="97"/>
      <c r="G457" s="82"/>
    </row>
    <row r="458" spans="1:7">
      <c r="A458" s="106"/>
      <c r="B458" s="17"/>
      <c r="C458" s="17"/>
      <c r="D458" s="19"/>
      <c r="F458" s="97"/>
      <c r="G458" s="82"/>
    </row>
    <row r="459" spans="1:7">
      <c r="A459" s="106"/>
      <c r="B459" s="17"/>
      <c r="C459" s="17"/>
      <c r="D459" s="19"/>
      <c r="F459" s="97"/>
      <c r="G459" s="82"/>
    </row>
    <row r="460" spans="1:7">
      <c r="A460" s="106"/>
      <c r="B460" s="17"/>
      <c r="C460" s="17"/>
      <c r="D460" s="19"/>
      <c r="F460" s="97"/>
      <c r="G460" s="82"/>
    </row>
    <row r="461" spans="1:7">
      <c r="A461" s="106"/>
      <c r="B461" s="17"/>
      <c r="C461" s="17"/>
      <c r="D461" s="19"/>
      <c r="F461" s="97"/>
      <c r="G461" s="82"/>
    </row>
    <row r="462" spans="1:7">
      <c r="A462" s="106"/>
      <c r="B462" s="17"/>
      <c r="C462" s="17"/>
      <c r="D462" s="19"/>
      <c r="F462" s="97"/>
      <c r="G462" s="82"/>
    </row>
    <row r="463" spans="1:7" s="65" customFormat="1" ht="15.75">
      <c r="A463" s="106"/>
      <c r="B463" s="17"/>
      <c r="C463" s="17"/>
      <c r="D463" s="19"/>
      <c r="E463" s="35"/>
      <c r="F463" s="97"/>
      <c r="G463" s="132"/>
    </row>
    <row r="464" spans="1:7" s="65" customFormat="1" ht="15.75">
      <c r="A464" s="106"/>
      <c r="B464" s="17"/>
      <c r="C464" s="17"/>
      <c r="D464" s="19"/>
      <c r="E464" s="35"/>
      <c r="F464" s="97"/>
      <c r="G464" s="132"/>
    </row>
    <row r="465" spans="1:7" s="65" customFormat="1" ht="15.75">
      <c r="A465" s="106"/>
      <c r="B465" s="17"/>
      <c r="C465" s="17"/>
      <c r="D465" s="19"/>
      <c r="E465" s="35"/>
      <c r="F465" s="97"/>
      <c r="G465" s="132"/>
    </row>
    <row r="466" spans="1:7" s="65" customFormat="1" ht="15.75">
      <c r="A466" s="106"/>
      <c r="B466" s="17"/>
      <c r="C466" s="17"/>
      <c r="D466" s="19"/>
      <c r="E466" s="35"/>
      <c r="F466" s="97"/>
      <c r="G466" s="132"/>
    </row>
    <row r="467" spans="1:7" s="65" customFormat="1" ht="15.75">
      <c r="A467" s="136"/>
      <c r="B467" s="44"/>
      <c r="C467" s="19"/>
      <c r="D467" s="24"/>
      <c r="E467" s="35"/>
      <c r="F467" s="97"/>
      <c r="G467" s="132"/>
    </row>
    <row r="468" spans="1:7" s="65" customFormat="1" ht="15.75">
      <c r="A468" s="136"/>
      <c r="B468" s="44"/>
      <c r="C468" s="19"/>
      <c r="D468" s="24"/>
      <c r="E468" s="35"/>
      <c r="F468" s="97"/>
      <c r="G468" s="132"/>
    </row>
    <row r="469" spans="1:7" s="65" customFormat="1" ht="15.75">
      <c r="A469" s="136"/>
      <c r="B469" s="44"/>
      <c r="C469" s="19"/>
      <c r="D469" s="24"/>
      <c r="E469" s="35"/>
      <c r="F469" s="97"/>
      <c r="G469" s="132"/>
    </row>
    <row r="470" spans="1:7" s="65" customFormat="1" ht="15.75">
      <c r="A470" s="136"/>
      <c r="B470" s="44"/>
      <c r="C470" s="19"/>
      <c r="D470" s="24"/>
      <c r="E470" s="35"/>
      <c r="F470" s="97"/>
      <c r="G470" s="132"/>
    </row>
    <row r="471" spans="1:7" s="65" customFormat="1" ht="15.75">
      <c r="A471" s="136"/>
      <c r="B471" s="44"/>
      <c r="C471" s="19"/>
      <c r="D471" s="24"/>
      <c r="E471" s="35"/>
      <c r="F471" s="97"/>
      <c r="G471" s="132"/>
    </row>
    <row r="472" spans="1:7">
      <c r="A472" s="136"/>
      <c r="F472" s="97"/>
      <c r="G472" s="82"/>
    </row>
    <row r="473" spans="1:7">
      <c r="A473" s="136"/>
      <c r="F473" s="97"/>
      <c r="G473" s="82"/>
    </row>
    <row r="474" spans="1:7">
      <c r="A474" s="136"/>
      <c r="F474" s="97"/>
      <c r="G474" s="82"/>
    </row>
    <row r="475" spans="1:7">
      <c r="A475" s="136"/>
      <c r="F475" s="97"/>
      <c r="G475" s="82"/>
    </row>
    <row r="476" spans="1:7">
      <c r="A476" s="136"/>
      <c r="F476" s="97"/>
      <c r="G476" s="82"/>
    </row>
    <row r="477" spans="1:7" s="65" customFormat="1" ht="15.75">
      <c r="A477" s="136"/>
      <c r="B477" s="44"/>
      <c r="C477" s="19"/>
      <c r="D477" s="24"/>
      <c r="E477" s="35"/>
      <c r="F477" s="97"/>
      <c r="G477" s="132"/>
    </row>
    <row r="478" spans="1:7" s="65" customFormat="1" ht="15.75">
      <c r="A478" s="136"/>
      <c r="B478" s="44"/>
      <c r="C478" s="19"/>
      <c r="D478" s="24"/>
      <c r="E478" s="35"/>
      <c r="F478" s="97"/>
      <c r="G478" s="67"/>
    </row>
    <row r="479" spans="1:7" s="65" customFormat="1" ht="15.75">
      <c r="A479" s="136"/>
      <c r="B479" s="44"/>
      <c r="C479" s="19"/>
      <c r="D479" s="24"/>
      <c r="E479" s="35"/>
      <c r="F479" s="97"/>
      <c r="G479" s="67"/>
    </row>
    <row r="480" spans="1:7">
      <c r="A480" s="136"/>
      <c r="F480" s="97"/>
    </row>
  </sheetData>
  <mergeCells count="6">
    <mergeCell ref="B164:E164"/>
    <mergeCell ref="A2:F2"/>
    <mergeCell ref="A3:F3"/>
    <mergeCell ref="A4:F4"/>
    <mergeCell ref="A5:F5"/>
    <mergeCell ref="B121:F122"/>
  </mergeCells>
  <phoneticPr fontId="6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troškovnik-bez cijena</vt:lpstr>
    </vt:vector>
  </TitlesOfParts>
  <Company>aRHINATURA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Troskovnik</dc:title>
  <dc:subject>Vrtić Bedekovčina</dc:subject>
  <dc:creator>Franjo Dončić</dc:creator>
  <cp:lastModifiedBy>Tomislav Regvart</cp:lastModifiedBy>
  <cp:lastPrinted>2018-02-26T18:22:57Z</cp:lastPrinted>
  <dcterms:created xsi:type="dcterms:W3CDTF">2001-07-09T14:28:26Z</dcterms:created>
  <dcterms:modified xsi:type="dcterms:W3CDTF">2025-02-06T07:30:06Z</dcterms:modified>
</cp:coreProperties>
</file>